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hipova\Desktop\Отчеты за 2019г\План 2024\"/>
    </mc:Choice>
  </mc:AlternateContent>
  <bookViews>
    <workbookView xWindow="0" yWindow="0" windowWidth="28800" windowHeight="11535"/>
  </bookViews>
  <sheets>
    <sheet name="План" sheetId="1" r:id="rId1"/>
    <sheet name="План ВНИИССОК" sheetId="2" r:id="rId2"/>
  </sheets>
  <definedNames>
    <definedName name="_xlnm._FilterDatabase" localSheetId="0" hidden="1">План!$A$4:$AS$39</definedName>
    <definedName name="_xlnm._FilterDatabase" localSheetId="1" hidden="1">'План ВНИИССОК'!$A$3:$D$3</definedName>
    <definedName name="_xlnm.Database" localSheetId="0">#REF!</definedName>
    <definedName name="_xlnm.Database" localSheetId="1">#REF!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E32" i="2"/>
  <c r="D32" i="2"/>
  <c r="C32" i="2"/>
  <c r="F30" i="2"/>
  <c r="E30" i="2"/>
  <c r="D30" i="2"/>
  <c r="C30" i="2"/>
  <c r="F29" i="2"/>
  <c r="E29" i="2"/>
  <c r="D29" i="2"/>
  <c r="C29" i="2"/>
  <c r="F28" i="2"/>
  <c r="E28" i="2"/>
  <c r="D28" i="2"/>
  <c r="C28" i="2"/>
  <c r="E27" i="2"/>
  <c r="E26" i="2"/>
  <c r="D26" i="2"/>
  <c r="C26" i="2"/>
  <c r="F25" i="2"/>
  <c r="E25" i="2"/>
  <c r="D25" i="2"/>
  <c r="C25" i="2"/>
  <c r="C24" i="2"/>
  <c r="F23" i="2"/>
  <c r="E23" i="2"/>
  <c r="D23" i="2"/>
  <c r="C23" i="2"/>
  <c r="F22" i="2"/>
  <c r="E22" i="2"/>
  <c r="D22" i="2"/>
  <c r="C22" i="2"/>
  <c r="F20" i="2"/>
  <c r="F18" i="2" s="1"/>
  <c r="E20" i="2"/>
  <c r="D20" i="2"/>
  <c r="C20" i="2"/>
  <c r="C18" i="2" s="1"/>
  <c r="E19" i="2"/>
  <c r="E18" i="2" s="1"/>
  <c r="C19" i="2"/>
  <c r="D18" i="2"/>
  <c r="F17" i="2"/>
  <c r="E17" i="2"/>
  <c r="D17" i="2"/>
  <c r="C17" i="2"/>
  <c r="F16" i="2"/>
  <c r="E16" i="2"/>
  <c r="D16" i="2"/>
  <c r="C16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E10" i="2"/>
  <c r="D10" i="2"/>
  <c r="C10" i="2"/>
  <c r="F9" i="2"/>
  <c r="E9" i="2"/>
  <c r="D9" i="2"/>
  <c r="C9" i="2"/>
  <c r="F8" i="2"/>
  <c r="E8" i="2"/>
  <c r="E5" i="2" s="1"/>
  <c r="D8" i="2"/>
  <c r="D5" i="2" s="1"/>
  <c r="C8" i="2"/>
  <c r="C5" i="2" s="1"/>
  <c r="E7" i="2"/>
  <c r="D7" i="2"/>
  <c r="C7" i="2"/>
  <c r="F6" i="2"/>
  <c r="E6" i="2"/>
  <c r="D6" i="2"/>
  <c r="C6" i="2"/>
  <c r="F5" i="2"/>
  <c r="AU6" i="1" l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AU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5" i="1"/>
  <c r="AV39" i="1" l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AU39" i="1"/>
  <c r="AT39" i="1"/>
  <c r="F39" i="1" l="1"/>
  <c r="E39" i="1"/>
  <c r="D39" i="1"/>
  <c r="AI38" i="1"/>
  <c r="AG38" i="1"/>
  <c r="AF38" i="1"/>
  <c r="AD38" i="1"/>
  <c r="AC38" i="1"/>
  <c r="AB38" i="1"/>
  <c r="AA38" i="1"/>
  <c r="Z38" i="1"/>
  <c r="X38" i="1"/>
  <c r="W38" i="1"/>
  <c r="V38" i="1"/>
  <c r="U38" i="1"/>
  <c r="S38" i="1"/>
  <c r="R38" i="1"/>
  <c r="Q38" i="1"/>
  <c r="P38" i="1"/>
  <c r="O38" i="1"/>
  <c r="N38" i="1"/>
  <c r="M38" i="1"/>
  <c r="L38" i="1"/>
  <c r="K38" i="1"/>
  <c r="C38" i="1"/>
  <c r="AI37" i="1"/>
  <c r="AG37" i="1"/>
  <c r="AF37" i="1"/>
  <c r="AD37" i="1"/>
  <c r="AC37" i="1"/>
  <c r="AB37" i="1"/>
  <c r="AA37" i="1"/>
  <c r="Z37" i="1"/>
  <c r="X37" i="1"/>
  <c r="W37" i="1"/>
  <c r="V37" i="1"/>
  <c r="U37" i="1"/>
  <c r="S37" i="1"/>
  <c r="R37" i="1"/>
  <c r="Q37" i="1"/>
  <c r="P37" i="1"/>
  <c r="O37" i="1"/>
  <c r="N37" i="1"/>
  <c r="M37" i="1"/>
  <c r="L37" i="1"/>
  <c r="K37" i="1"/>
  <c r="C37" i="1"/>
  <c r="AI36" i="1"/>
  <c r="AG36" i="1"/>
  <c r="AF36" i="1"/>
  <c r="AD36" i="1"/>
  <c r="AC36" i="1"/>
  <c r="AB36" i="1"/>
  <c r="AA36" i="1"/>
  <c r="Z36" i="1"/>
  <c r="X36" i="1"/>
  <c r="W36" i="1"/>
  <c r="V36" i="1"/>
  <c r="U36" i="1"/>
  <c r="S36" i="1"/>
  <c r="R36" i="1"/>
  <c r="Q36" i="1"/>
  <c r="P36" i="1"/>
  <c r="O36" i="1"/>
  <c r="N36" i="1"/>
  <c r="M36" i="1"/>
  <c r="L36" i="1"/>
  <c r="K36" i="1"/>
  <c r="C36" i="1"/>
  <c r="AI35" i="1"/>
  <c r="AG35" i="1"/>
  <c r="AF35" i="1"/>
  <c r="AD35" i="1"/>
  <c r="AC35" i="1"/>
  <c r="AB35" i="1"/>
  <c r="AA35" i="1"/>
  <c r="Z35" i="1"/>
  <c r="X35" i="1"/>
  <c r="W35" i="1"/>
  <c r="V35" i="1"/>
  <c r="U35" i="1"/>
  <c r="S35" i="1"/>
  <c r="R35" i="1"/>
  <c r="Q35" i="1"/>
  <c r="P35" i="1"/>
  <c r="O35" i="1"/>
  <c r="N35" i="1"/>
  <c r="M35" i="1"/>
  <c r="L35" i="1"/>
  <c r="K35" i="1"/>
  <c r="C35" i="1"/>
  <c r="AI34" i="1"/>
  <c r="AG34" i="1"/>
  <c r="AF34" i="1"/>
  <c r="AD34" i="1"/>
  <c r="AC34" i="1"/>
  <c r="AB34" i="1"/>
  <c r="AA34" i="1"/>
  <c r="Z34" i="1"/>
  <c r="X34" i="1"/>
  <c r="W34" i="1"/>
  <c r="V34" i="1"/>
  <c r="U34" i="1"/>
  <c r="S34" i="1"/>
  <c r="R34" i="1"/>
  <c r="Q34" i="1"/>
  <c r="P34" i="1"/>
  <c r="O34" i="1"/>
  <c r="N34" i="1"/>
  <c r="M34" i="1"/>
  <c r="L34" i="1"/>
  <c r="K34" i="1"/>
  <c r="C34" i="1"/>
  <c r="AI33" i="1"/>
  <c r="AG33" i="1"/>
  <c r="AF33" i="1"/>
  <c r="AD33" i="1"/>
  <c r="AC33" i="1"/>
  <c r="AB33" i="1"/>
  <c r="AA33" i="1"/>
  <c r="Z33" i="1"/>
  <c r="X33" i="1"/>
  <c r="W33" i="1"/>
  <c r="V33" i="1"/>
  <c r="U33" i="1"/>
  <c r="S33" i="1"/>
  <c r="R33" i="1"/>
  <c r="Q33" i="1"/>
  <c r="P33" i="1"/>
  <c r="O33" i="1"/>
  <c r="N33" i="1"/>
  <c r="M33" i="1"/>
  <c r="L33" i="1"/>
  <c r="K33" i="1"/>
  <c r="C33" i="1"/>
  <c r="AI32" i="1"/>
  <c r="AG32" i="1"/>
  <c r="AF32" i="1"/>
  <c r="AD32" i="1"/>
  <c r="AC32" i="1"/>
  <c r="AB32" i="1"/>
  <c r="AA32" i="1"/>
  <c r="Z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C32" i="1"/>
  <c r="AI31" i="1"/>
  <c r="AG31" i="1"/>
  <c r="AF31" i="1"/>
  <c r="AD31" i="1"/>
  <c r="AC31" i="1"/>
  <c r="AB31" i="1"/>
  <c r="AA31" i="1"/>
  <c r="Z31" i="1"/>
  <c r="X31" i="1"/>
  <c r="W31" i="1"/>
  <c r="V31" i="1"/>
  <c r="U31" i="1"/>
  <c r="S31" i="1"/>
  <c r="R31" i="1"/>
  <c r="Q31" i="1"/>
  <c r="P31" i="1"/>
  <c r="O31" i="1"/>
  <c r="N31" i="1"/>
  <c r="M31" i="1"/>
  <c r="L31" i="1"/>
  <c r="K31" i="1"/>
  <c r="C31" i="1"/>
  <c r="AI30" i="1"/>
  <c r="AG30" i="1"/>
  <c r="AF30" i="1"/>
  <c r="AD30" i="1"/>
  <c r="AC30" i="1"/>
  <c r="AB30" i="1"/>
  <c r="AA30" i="1"/>
  <c r="Z30" i="1"/>
  <c r="X30" i="1"/>
  <c r="W30" i="1"/>
  <c r="V30" i="1"/>
  <c r="U30" i="1"/>
  <c r="S30" i="1"/>
  <c r="R30" i="1"/>
  <c r="Q30" i="1"/>
  <c r="P30" i="1"/>
  <c r="O30" i="1"/>
  <c r="N30" i="1"/>
  <c r="M30" i="1"/>
  <c r="L30" i="1"/>
  <c r="K30" i="1"/>
  <c r="C30" i="1"/>
  <c r="AI29" i="1"/>
  <c r="AG29" i="1"/>
  <c r="AF29" i="1"/>
  <c r="AD29" i="1"/>
  <c r="AC29" i="1"/>
  <c r="AB29" i="1"/>
  <c r="AA29" i="1"/>
  <c r="Z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C29" i="1"/>
  <c r="AI28" i="1"/>
  <c r="AG28" i="1"/>
  <c r="AF28" i="1"/>
  <c r="AD28" i="1"/>
  <c r="AC28" i="1"/>
  <c r="AB28" i="1"/>
  <c r="AA28" i="1"/>
  <c r="Z28" i="1"/>
  <c r="X28" i="1"/>
  <c r="W28" i="1"/>
  <c r="V28" i="1"/>
  <c r="U28" i="1"/>
  <c r="S28" i="1"/>
  <c r="R28" i="1"/>
  <c r="Q28" i="1"/>
  <c r="P28" i="1"/>
  <c r="O28" i="1"/>
  <c r="N28" i="1"/>
  <c r="M28" i="1"/>
  <c r="L28" i="1"/>
  <c r="K28" i="1"/>
  <c r="C28" i="1"/>
  <c r="AI27" i="1"/>
  <c r="AG27" i="1"/>
  <c r="AF27" i="1"/>
  <c r="AD27" i="1"/>
  <c r="AC27" i="1"/>
  <c r="AB27" i="1"/>
  <c r="AA27" i="1"/>
  <c r="Z27" i="1"/>
  <c r="X27" i="1"/>
  <c r="W27" i="1"/>
  <c r="V27" i="1"/>
  <c r="U27" i="1"/>
  <c r="S27" i="1"/>
  <c r="R27" i="1"/>
  <c r="Q27" i="1"/>
  <c r="P27" i="1"/>
  <c r="O27" i="1"/>
  <c r="N27" i="1"/>
  <c r="M27" i="1"/>
  <c r="L27" i="1"/>
  <c r="K27" i="1"/>
  <c r="C27" i="1"/>
  <c r="AI26" i="1"/>
  <c r="AG26" i="1"/>
  <c r="AF26" i="1"/>
  <c r="AD26" i="1"/>
  <c r="AC26" i="1"/>
  <c r="AB26" i="1"/>
  <c r="AA26" i="1"/>
  <c r="Z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C26" i="1"/>
  <c r="AI25" i="1"/>
  <c r="AG25" i="1"/>
  <c r="AF25" i="1"/>
  <c r="AD25" i="1"/>
  <c r="AC25" i="1"/>
  <c r="AB25" i="1"/>
  <c r="AA25" i="1"/>
  <c r="Z25" i="1"/>
  <c r="X25" i="1"/>
  <c r="W25" i="1"/>
  <c r="V25" i="1"/>
  <c r="U25" i="1"/>
  <c r="S25" i="1"/>
  <c r="R25" i="1"/>
  <c r="Q25" i="1"/>
  <c r="P25" i="1"/>
  <c r="O25" i="1"/>
  <c r="N25" i="1"/>
  <c r="M25" i="1"/>
  <c r="L25" i="1"/>
  <c r="K25" i="1"/>
  <c r="C25" i="1"/>
  <c r="AI24" i="1"/>
  <c r="AG24" i="1"/>
  <c r="AF24" i="1"/>
  <c r="AD24" i="1"/>
  <c r="AC24" i="1"/>
  <c r="AB24" i="1"/>
  <c r="AA24" i="1"/>
  <c r="Z24" i="1"/>
  <c r="X24" i="1"/>
  <c r="W24" i="1"/>
  <c r="V24" i="1"/>
  <c r="U24" i="1"/>
  <c r="S24" i="1"/>
  <c r="R24" i="1"/>
  <c r="Q24" i="1"/>
  <c r="P24" i="1"/>
  <c r="O24" i="1"/>
  <c r="N24" i="1"/>
  <c r="M24" i="1"/>
  <c r="L24" i="1"/>
  <c r="K24" i="1"/>
  <c r="C24" i="1"/>
  <c r="AI23" i="1"/>
  <c r="AG23" i="1"/>
  <c r="AF23" i="1"/>
  <c r="AD23" i="1"/>
  <c r="AC23" i="1"/>
  <c r="AB23" i="1"/>
  <c r="AA23" i="1"/>
  <c r="Z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C23" i="1"/>
  <c r="AI22" i="1"/>
  <c r="AG22" i="1"/>
  <c r="AF22" i="1"/>
  <c r="AD22" i="1"/>
  <c r="AC22" i="1"/>
  <c r="AB22" i="1"/>
  <c r="AA22" i="1"/>
  <c r="Z22" i="1"/>
  <c r="X22" i="1"/>
  <c r="W22" i="1"/>
  <c r="V22" i="1"/>
  <c r="U22" i="1"/>
  <c r="S22" i="1"/>
  <c r="R22" i="1"/>
  <c r="Q22" i="1"/>
  <c r="P22" i="1"/>
  <c r="O22" i="1"/>
  <c r="N22" i="1"/>
  <c r="M22" i="1"/>
  <c r="L22" i="1"/>
  <c r="K22" i="1"/>
  <c r="C22" i="1"/>
  <c r="AI21" i="1"/>
  <c r="AG21" i="1"/>
  <c r="AF21" i="1"/>
  <c r="AD21" i="1"/>
  <c r="AC21" i="1"/>
  <c r="AB21" i="1"/>
  <c r="AA21" i="1"/>
  <c r="Z21" i="1"/>
  <c r="X21" i="1"/>
  <c r="W21" i="1"/>
  <c r="V21" i="1"/>
  <c r="U21" i="1"/>
  <c r="S21" i="1"/>
  <c r="R21" i="1"/>
  <c r="Q21" i="1"/>
  <c r="P21" i="1"/>
  <c r="O21" i="1"/>
  <c r="N21" i="1"/>
  <c r="M21" i="1"/>
  <c r="L21" i="1"/>
  <c r="K21" i="1"/>
  <c r="C21" i="1"/>
  <c r="AI20" i="1"/>
  <c r="AG20" i="1"/>
  <c r="AF20" i="1"/>
  <c r="AD20" i="1"/>
  <c r="AC20" i="1"/>
  <c r="AB20" i="1"/>
  <c r="AA20" i="1"/>
  <c r="Z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C20" i="1"/>
  <c r="AI19" i="1"/>
  <c r="AG19" i="1"/>
  <c r="AF19" i="1"/>
  <c r="AD19" i="1"/>
  <c r="AC19" i="1"/>
  <c r="AB19" i="1"/>
  <c r="AA19" i="1"/>
  <c r="Z19" i="1"/>
  <c r="X19" i="1"/>
  <c r="W19" i="1"/>
  <c r="V19" i="1"/>
  <c r="U19" i="1"/>
  <c r="S19" i="1"/>
  <c r="R19" i="1"/>
  <c r="Q19" i="1"/>
  <c r="P19" i="1"/>
  <c r="O19" i="1"/>
  <c r="N19" i="1"/>
  <c r="M19" i="1"/>
  <c r="L19" i="1"/>
  <c r="K19" i="1"/>
  <c r="C19" i="1"/>
  <c r="AI18" i="1"/>
  <c r="AG18" i="1"/>
  <c r="AF18" i="1"/>
  <c r="AD18" i="1"/>
  <c r="AC18" i="1"/>
  <c r="AB18" i="1"/>
  <c r="AA18" i="1"/>
  <c r="Z18" i="1"/>
  <c r="X18" i="1"/>
  <c r="W18" i="1"/>
  <c r="V18" i="1"/>
  <c r="U18" i="1"/>
  <c r="S18" i="1"/>
  <c r="R18" i="1"/>
  <c r="Q18" i="1"/>
  <c r="P18" i="1"/>
  <c r="O18" i="1"/>
  <c r="N18" i="1"/>
  <c r="M18" i="1"/>
  <c r="L18" i="1"/>
  <c r="K18" i="1"/>
  <c r="C18" i="1"/>
  <c r="AI17" i="1"/>
  <c r="AG17" i="1"/>
  <c r="AF17" i="1"/>
  <c r="AD17" i="1"/>
  <c r="AC17" i="1"/>
  <c r="AB17" i="1"/>
  <c r="AA17" i="1"/>
  <c r="Z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C17" i="1"/>
  <c r="AI16" i="1"/>
  <c r="AG16" i="1"/>
  <c r="AF16" i="1"/>
  <c r="AC16" i="1"/>
  <c r="AA16" i="1"/>
  <c r="Z16" i="1"/>
  <c r="X16" i="1"/>
  <c r="V16" i="1"/>
  <c r="U16" i="1"/>
  <c r="S16" i="1"/>
  <c r="R16" i="1"/>
  <c r="Q16" i="1"/>
  <c r="P16" i="1"/>
  <c r="N16" i="1"/>
  <c r="M16" i="1"/>
  <c r="K16" i="1"/>
  <c r="C16" i="1"/>
  <c r="AI15" i="1"/>
  <c r="AG15" i="1"/>
  <c r="AF15" i="1"/>
  <c r="AE15" i="1"/>
  <c r="AD15" i="1"/>
  <c r="AC15" i="1"/>
  <c r="AA15" i="1"/>
  <c r="Z15" i="1"/>
  <c r="X15" i="1"/>
  <c r="W15" i="1"/>
  <c r="V15" i="1"/>
  <c r="U15" i="1"/>
  <c r="S15" i="1"/>
  <c r="R15" i="1"/>
  <c r="Q15" i="1"/>
  <c r="P15" i="1"/>
  <c r="O15" i="1"/>
  <c r="N15" i="1"/>
  <c r="M15" i="1"/>
  <c r="L15" i="1"/>
  <c r="K15" i="1"/>
  <c r="C15" i="1"/>
  <c r="AI14" i="1"/>
  <c r="AG14" i="1"/>
  <c r="AF14" i="1"/>
  <c r="AD14" i="1"/>
  <c r="AC14" i="1"/>
  <c r="AA14" i="1"/>
  <c r="Z14" i="1"/>
  <c r="X14" i="1"/>
  <c r="V14" i="1"/>
  <c r="U14" i="1"/>
  <c r="S14" i="1"/>
  <c r="R14" i="1"/>
  <c r="Q14" i="1"/>
  <c r="P14" i="1"/>
  <c r="O14" i="1"/>
  <c r="N14" i="1"/>
  <c r="M14" i="1"/>
  <c r="L14" i="1"/>
  <c r="K14" i="1"/>
  <c r="C14" i="1"/>
  <c r="AI13" i="1"/>
  <c r="AG13" i="1"/>
  <c r="AF13" i="1"/>
  <c r="AD13" i="1"/>
  <c r="AC13" i="1"/>
  <c r="AB13" i="1"/>
  <c r="AA13" i="1"/>
  <c r="Z13" i="1"/>
  <c r="X13" i="1"/>
  <c r="W13" i="1"/>
  <c r="V13" i="1"/>
  <c r="U13" i="1"/>
  <c r="S13" i="1"/>
  <c r="R13" i="1"/>
  <c r="Q13" i="1"/>
  <c r="P13" i="1"/>
  <c r="O13" i="1"/>
  <c r="N13" i="1"/>
  <c r="M13" i="1"/>
  <c r="L13" i="1"/>
  <c r="K13" i="1"/>
  <c r="C13" i="1"/>
  <c r="AI12" i="1"/>
  <c r="AG12" i="1"/>
  <c r="AF12" i="1"/>
  <c r="AD12" i="1"/>
  <c r="AC12" i="1"/>
  <c r="AB12" i="1"/>
  <c r="AA12" i="1"/>
  <c r="Z12" i="1"/>
  <c r="X12" i="1"/>
  <c r="W12" i="1"/>
  <c r="V12" i="1"/>
  <c r="U12" i="1"/>
  <c r="S12" i="1"/>
  <c r="R12" i="1"/>
  <c r="Q12" i="1"/>
  <c r="P12" i="1"/>
  <c r="O12" i="1"/>
  <c r="N12" i="1"/>
  <c r="M12" i="1"/>
  <c r="L12" i="1"/>
  <c r="K12" i="1"/>
  <c r="C12" i="1"/>
  <c r="AI11" i="1"/>
  <c r="AG11" i="1"/>
  <c r="AF11" i="1"/>
  <c r="AD11" i="1"/>
  <c r="AC11" i="1"/>
  <c r="AB11" i="1"/>
  <c r="AA11" i="1"/>
  <c r="Z11" i="1"/>
  <c r="X11" i="1"/>
  <c r="W11" i="1"/>
  <c r="V11" i="1"/>
  <c r="U11" i="1"/>
  <c r="S11" i="1"/>
  <c r="R11" i="1"/>
  <c r="Q11" i="1"/>
  <c r="P11" i="1"/>
  <c r="O11" i="1"/>
  <c r="N11" i="1"/>
  <c r="M11" i="1"/>
  <c r="L11" i="1"/>
  <c r="K11" i="1"/>
  <c r="C11" i="1"/>
  <c r="AI10" i="1"/>
  <c r="AG10" i="1"/>
  <c r="AF10" i="1"/>
  <c r="AD10" i="1"/>
  <c r="AC10" i="1"/>
  <c r="AB10" i="1"/>
  <c r="AA10" i="1"/>
  <c r="Z10" i="1"/>
  <c r="X10" i="1"/>
  <c r="W10" i="1"/>
  <c r="V10" i="1"/>
  <c r="U10" i="1"/>
  <c r="S10" i="1"/>
  <c r="R10" i="1"/>
  <c r="Q10" i="1"/>
  <c r="P10" i="1"/>
  <c r="O10" i="1"/>
  <c r="N10" i="1"/>
  <c r="M10" i="1"/>
  <c r="L10" i="1"/>
  <c r="K10" i="1"/>
  <c r="C10" i="1"/>
  <c r="AI9" i="1"/>
  <c r="AG9" i="1"/>
  <c r="AF9" i="1"/>
  <c r="AD9" i="1"/>
  <c r="AC9" i="1"/>
  <c r="AB9" i="1"/>
  <c r="AA9" i="1"/>
  <c r="Z9" i="1"/>
  <c r="X9" i="1"/>
  <c r="W9" i="1"/>
  <c r="V9" i="1"/>
  <c r="U9" i="1"/>
  <c r="S9" i="1"/>
  <c r="R9" i="1"/>
  <c r="Q9" i="1"/>
  <c r="P9" i="1"/>
  <c r="O9" i="1"/>
  <c r="N9" i="1"/>
  <c r="M9" i="1"/>
  <c r="L9" i="1"/>
  <c r="K9" i="1"/>
  <c r="C9" i="1"/>
  <c r="AI8" i="1"/>
  <c r="AG8" i="1"/>
  <c r="AF8" i="1"/>
  <c r="AD8" i="1"/>
  <c r="AC8" i="1"/>
  <c r="AB8" i="1"/>
  <c r="AA8" i="1"/>
  <c r="Z8" i="1"/>
  <c r="X8" i="1"/>
  <c r="W8" i="1"/>
  <c r="V8" i="1"/>
  <c r="U8" i="1"/>
  <c r="S8" i="1"/>
  <c r="R8" i="1"/>
  <c r="Q8" i="1"/>
  <c r="P8" i="1"/>
  <c r="O8" i="1"/>
  <c r="N8" i="1"/>
  <c r="M8" i="1"/>
  <c r="L8" i="1"/>
  <c r="K8" i="1"/>
  <c r="C8" i="1"/>
  <c r="AI7" i="1"/>
  <c r="AG7" i="1"/>
  <c r="AF7" i="1"/>
  <c r="AD7" i="1"/>
  <c r="AC7" i="1"/>
  <c r="AB7" i="1"/>
  <c r="AA7" i="1"/>
  <c r="Z7" i="1"/>
  <c r="X7" i="1"/>
  <c r="W7" i="1"/>
  <c r="V7" i="1"/>
  <c r="U7" i="1"/>
  <c r="S7" i="1"/>
  <c r="R7" i="1"/>
  <c r="Q7" i="1"/>
  <c r="P7" i="1"/>
  <c r="O7" i="1"/>
  <c r="N7" i="1"/>
  <c r="M7" i="1"/>
  <c r="L7" i="1"/>
  <c r="K7" i="1"/>
  <c r="C7" i="1"/>
  <c r="AI6" i="1"/>
  <c r="AG6" i="1"/>
  <c r="AF6" i="1"/>
  <c r="AD6" i="1"/>
  <c r="AC6" i="1"/>
  <c r="AB6" i="1"/>
  <c r="AA6" i="1"/>
  <c r="Z6" i="1"/>
  <c r="X6" i="1"/>
  <c r="W6" i="1"/>
  <c r="V6" i="1"/>
  <c r="U6" i="1"/>
  <c r="S6" i="1"/>
  <c r="R6" i="1"/>
  <c r="Q6" i="1"/>
  <c r="P6" i="1"/>
  <c r="O6" i="1"/>
  <c r="N6" i="1"/>
  <c r="M6" i="1"/>
  <c r="L6" i="1"/>
  <c r="K6" i="1"/>
  <c r="C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I5" i="1"/>
  <c r="AG5" i="1"/>
  <c r="AF5" i="1"/>
  <c r="AD5" i="1"/>
  <c r="AC5" i="1"/>
  <c r="AB5" i="1"/>
  <c r="AA5" i="1"/>
  <c r="Z5" i="1"/>
  <c r="X5" i="1"/>
  <c r="W5" i="1"/>
  <c r="V5" i="1"/>
  <c r="U5" i="1"/>
  <c r="S5" i="1"/>
  <c r="R5" i="1"/>
  <c r="Q5" i="1"/>
  <c r="P5" i="1"/>
  <c r="O5" i="1"/>
  <c r="N5" i="1"/>
  <c r="M5" i="1"/>
  <c r="L5" i="1"/>
  <c r="K5" i="1"/>
  <c r="C5" i="1"/>
  <c r="C39" i="1" l="1"/>
</calcChain>
</file>

<file path=xl/sharedStrings.xml><?xml version="1.0" encoding="utf-8"?>
<sst xmlns="http://schemas.openxmlformats.org/spreadsheetml/2006/main" count="286" uniqueCount="123">
  <si>
    <t>№ п/п</t>
  </si>
  <si>
    <t>Адрес</t>
  </si>
  <si>
    <t>Общая площадь МКД, м2</t>
  </si>
  <si>
    <t>в т.ч.</t>
  </si>
  <si>
    <t>Площадь МОП, м2</t>
  </si>
  <si>
    <t>ЖЭУ</t>
  </si>
  <si>
    <t>Вид благоустройства</t>
  </si>
  <si>
    <t>Размер платы утв.</t>
  </si>
  <si>
    <t>Размер платы на содержание ж/ф, руб./м2</t>
  </si>
  <si>
    <t>Тарифы 1пг 2024</t>
  </si>
  <si>
    <t>площадь жилых помещений, м2</t>
  </si>
  <si>
    <t>площадь нежилых помещений, м2</t>
  </si>
  <si>
    <t>Работы, выполняемые в отношении всех видов фундаментов</t>
  </si>
  <si>
    <t>Работы, выполняемые в зданиях с подвалами</t>
  </si>
  <si>
    <t>Работы, выполняемые для надлежащего содержания стен</t>
  </si>
  <si>
    <t>Работы, выполняемые в целях надлежащего содержания перекрытий и покрытий</t>
  </si>
  <si>
    <t>Работы, выполняемые в целях надлежащего содержания балок (ригелей) перекрытий и покрытий</t>
  </si>
  <si>
    <t>Работы, выполняемые в целях надлежащего содержания крыш</t>
  </si>
  <si>
    <t>Работы, выполняемые в целях надлежащего содержания лестниц</t>
  </si>
  <si>
    <t>Работы, выполняемые в целях надлежащего содержания фасадов</t>
  </si>
  <si>
    <t>Работы, выполняемые в целях надлежащего содержания перегородок</t>
  </si>
  <si>
    <t>Работы, выполняемые в целях надлежащего содержания внутренней отделки</t>
  </si>
  <si>
    <t>Работы, выполняемые в целях надлежащего содержания полов помещений общего имущества</t>
  </si>
  <si>
    <t>Работы, выполняемые в целях надлежащего содержания оконных и дверных заполнений</t>
  </si>
  <si>
    <t>Работы, выполняемые в целях надлежащего содержания мусоропроводов</t>
  </si>
  <si>
    <t>Работы, выполняемые в целях надлежащего содержания систем вентиляции и дымоудаления</t>
  </si>
  <si>
    <t>Работы, выполняемые в целях надлежащего содержания дымовых и вентиляционных каналов</t>
  </si>
  <si>
    <t>Общие работы, выполняемые для надлежащего содержания систем водоснабжения (ХВС, ГВС), отопления и водоотведения</t>
  </si>
  <si>
    <t>Работы, выполняемые в целях надлежащего содержания систем теплоснабжения</t>
  </si>
  <si>
    <t>Работы, выполняемые в целях надлежащего содержания ИТП и водоподкачек</t>
  </si>
  <si>
    <t>Работы, выполняемые в целях надлежащего содержания электрооборудования, радио- и телекоммуникационного оборудования</t>
  </si>
  <si>
    <t>Работы, выполняемые в целях надлежащего содержания и ремонта лифтов</t>
  </si>
  <si>
    <t>Работы, выполняемые в целях надлежащего содержания систем внутридомового газового оборудования</t>
  </si>
  <si>
    <t>Работы по содержанию помещений, входящих в состав общего имущества</t>
  </si>
  <si>
    <t>Работы по содержанию придомовой территории</t>
  </si>
  <si>
    <t>Организация накопления отходов I - IV классов опасности и их передача в специализированные организации</t>
  </si>
  <si>
    <t>Работы по обеспечению требований пожарной безопасности</t>
  </si>
  <si>
    <t>Обеспечение устранения аварий на внутридомовых инженерных системах</t>
  </si>
  <si>
    <t>Холодное в/с</t>
  </si>
  <si>
    <t>Горячее в/с</t>
  </si>
  <si>
    <t>Водоотведение</t>
  </si>
  <si>
    <t>Электроснабжение</t>
  </si>
  <si>
    <t>Отопление</t>
  </si>
  <si>
    <t>Газоснабжение</t>
  </si>
  <si>
    <t>носитель</t>
  </si>
  <si>
    <t>энергия</t>
  </si>
  <si>
    <t>газ</t>
  </si>
  <si>
    <t>отопление</t>
  </si>
  <si>
    <t>стоимость за 1м3</t>
  </si>
  <si>
    <t>руб./м3</t>
  </si>
  <si>
    <t>руб./Гкал</t>
  </si>
  <si>
    <t>руб./м3 ГВС</t>
  </si>
  <si>
    <t>руб./кВт*ч</t>
  </si>
  <si>
    <t>ВНИИССОК п., Березовая, 1</t>
  </si>
  <si>
    <t>ЖЭУ-10</t>
  </si>
  <si>
    <t>конкурс</t>
  </si>
  <si>
    <t>ВНИИССОК п., Березовая, 2</t>
  </si>
  <si>
    <t>ВНИИССОК п., Березовая, 4</t>
  </si>
  <si>
    <t>ВНИИССОК п., Березовая, 5</t>
  </si>
  <si>
    <t>ВНИИССОК п., Березовая, 6</t>
  </si>
  <si>
    <t>ВНИИССОК п., Березовая, 7</t>
  </si>
  <si>
    <t>ВНИИССОК п., Березовая, 8</t>
  </si>
  <si>
    <t>ВНИИССОК п., Березовая, 9</t>
  </si>
  <si>
    <t>ВНИИССОК п., Березовая, 11</t>
  </si>
  <si>
    <t>ВНИИССОК п., ВНИИССОК, 7</t>
  </si>
  <si>
    <t>ВНИИССОК п., ВНИИССОК, 9</t>
  </si>
  <si>
    <t>ВНИИССОК п., ВНИИССОК, 11</t>
  </si>
  <si>
    <t>ВНИИССОК п., Дружбы, 1</t>
  </si>
  <si>
    <t>ВНИИССОК п., Дружбы, 4</t>
  </si>
  <si>
    <t>ВНИИССОК п., Дружбы, 5</t>
  </si>
  <si>
    <t>ВНИИССОК п., Дружбы, 6</t>
  </si>
  <si>
    <t>ВНИИССОК п., Дружбы, 7</t>
  </si>
  <si>
    <t>ВНИИССОК п., Дружбы, 8</t>
  </si>
  <si>
    <t>ВНИИССОК п., Дружбы, 9</t>
  </si>
  <si>
    <t>ВНИИССОК п., Дружбы, 10</t>
  </si>
  <si>
    <t>ВНИИССОК п., Дружбы, 13</t>
  </si>
  <si>
    <t>ВНИИССОК п., Дружбы, 17</t>
  </si>
  <si>
    <t>ВНИИССОК п., Дружбы, 19</t>
  </si>
  <si>
    <t>ВНИИССОК п., Дружбы, 21</t>
  </si>
  <si>
    <t>ВНИИССОК п., Дружбы, 23</t>
  </si>
  <si>
    <t>ВНИИССОК п., Дружбы, 27</t>
  </si>
  <si>
    <t>ВНИИССОК п., Рябиновая, 1</t>
  </si>
  <si>
    <t>ВНИИССОК п., Рябиновая, 3</t>
  </si>
  <si>
    <t>ВНИИССОК п., Рябиновая, 4</t>
  </si>
  <si>
    <t>ВНИИССОК п., Рябиновая, 6</t>
  </si>
  <si>
    <t>ВНИИССОК п., Рябиновая, 7</t>
  </si>
  <si>
    <t>ВНИИССОК п., Рябиновая, 8</t>
  </si>
  <si>
    <t>ВНИИССОК п., Рябиновая, 9</t>
  </si>
  <si>
    <t>ВНИИССОК п., Рябиновая, 10</t>
  </si>
  <si>
    <t>Всего:</t>
  </si>
  <si>
    <t>x</t>
  </si>
  <si>
    <t>Плановые расходы на содержание и текущий ремонт общего имущества на 1пг. 2024г.</t>
  </si>
  <si>
    <t>Размер платы за содержание жилого помещения в зависимости от уровня благоустройства (п.ВНИИССОК).</t>
  </si>
  <si>
    <t>Размер платы в месяц с НДС 20%, руб./м2</t>
  </si>
  <si>
    <t>с 01.12.2023</t>
  </si>
  <si>
    <t>Работы, необходимые для надлежащего содержания несущих конструкций МКД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</si>
  <si>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</si>
  <si>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</si>
  <si>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</si>
  <si>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</si>
  <si>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</si>
  <si>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</si>
  <si>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</si>
  <si>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</si>
  <si>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</si>
  <si>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</si>
  <si>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</si>
  <si>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</si>
  <si>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МКД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</si>
  <si>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</si>
  <si>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</si>
  <si>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</si>
  <si>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</si>
  <si>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</si>
  <si>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</si>
  <si>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</si>
  <si>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</si>
  <si>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</si>
  <si>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Работы и услуги по содержанию иного общего имущества в МКД</t>
  </si>
  <si>
    <t>3.1</t>
  </si>
  <si>
    <t>3.2</t>
  </si>
  <si>
    <t>3.3</t>
  </si>
  <si>
    <t>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</si>
</sst>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b/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64" fontId="2" fillId="4" borderId="1" xfId="1" applyNumberFormat="1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43" fontId="4" fillId="4" borderId="1" xfId="1" applyFont="1" applyFill="1" applyBorder="1" applyAlignment="1">
      <alignment vertical="center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9" fontId="3" fillId="0" borderId="0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43" fontId="2" fillId="3" borderId="7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T49"/>
  <sheetViews>
    <sheetView tabSelected="1" zoomScaleNormal="100" workbookViewId="0">
      <pane xSplit="2" ySplit="4" topLeftCell="C10" activePane="bottomRight" state="frozen"/>
      <selection pane="topRight" activeCell="C1" sqref="C1"/>
      <selection pane="bottomLeft" activeCell="A5" sqref="A5"/>
      <selection pane="bottomRight" sqref="A1:A4"/>
    </sheetView>
  </sheetViews>
  <sheetFormatPr defaultColWidth="10.7109375" defaultRowHeight="12" customHeight="1" outlineLevelCol="1" x14ac:dyDescent="0.25"/>
  <cols>
    <col min="1" max="1" width="5.7109375" style="1" customWidth="1"/>
    <col min="2" max="2" width="50.7109375" style="1" customWidth="1"/>
    <col min="3" max="6" width="10.7109375" style="1" customWidth="1"/>
    <col min="7" max="9" width="8.7109375" style="1" customWidth="1"/>
    <col min="10" max="36" width="8.7109375" style="13" customWidth="1"/>
    <col min="37" max="39" width="8.7109375" style="1" customWidth="1"/>
    <col min="40" max="40" width="8.7109375" style="1" hidden="1" customWidth="1" outlineLevel="1"/>
    <col min="41" max="41" width="8.7109375" style="1" customWidth="1" collapsed="1"/>
    <col min="42" max="42" width="8.7109375" style="1" customWidth="1"/>
    <col min="43" max="44" width="8.7109375" style="13" customWidth="1"/>
    <col min="45" max="45" width="8.7109375" style="1" customWidth="1"/>
    <col min="46" max="46" width="12.7109375" style="1" customWidth="1"/>
    <col min="47" max="47" width="11.7109375" style="1" bestFit="1" customWidth="1"/>
    <col min="48" max="16384" width="10.7109375" style="1"/>
  </cols>
  <sheetData>
    <row r="1" spans="1:72" ht="20.100000000000001" customHeight="1" x14ac:dyDescent="0.25">
      <c r="A1" s="37" t="s">
        <v>0</v>
      </c>
      <c r="B1" s="37" t="s">
        <v>1</v>
      </c>
      <c r="C1" s="38" t="s">
        <v>2</v>
      </c>
      <c r="D1" s="38" t="s">
        <v>3</v>
      </c>
      <c r="E1" s="38"/>
      <c r="F1" s="38" t="s">
        <v>4</v>
      </c>
      <c r="G1" s="32" t="s">
        <v>5</v>
      </c>
      <c r="H1" s="32" t="s">
        <v>6</v>
      </c>
      <c r="I1" s="32" t="s">
        <v>7</v>
      </c>
      <c r="J1" s="32" t="s">
        <v>8</v>
      </c>
      <c r="K1" s="33" t="s">
        <v>3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5"/>
      <c r="AK1" s="33" t="s">
        <v>9</v>
      </c>
      <c r="AL1" s="34"/>
      <c r="AM1" s="34"/>
      <c r="AN1" s="34"/>
      <c r="AO1" s="34"/>
      <c r="AP1" s="34"/>
      <c r="AQ1" s="34"/>
      <c r="AR1" s="34"/>
      <c r="AS1" s="35"/>
      <c r="AT1" s="36" t="s">
        <v>91</v>
      </c>
    </row>
    <row r="2" spans="1:72" ht="24.95" customHeight="1" x14ac:dyDescent="0.25">
      <c r="A2" s="37"/>
      <c r="B2" s="37"/>
      <c r="C2" s="38"/>
      <c r="D2" s="38" t="s">
        <v>10</v>
      </c>
      <c r="E2" s="38" t="s">
        <v>11</v>
      </c>
      <c r="F2" s="38"/>
      <c r="G2" s="32"/>
      <c r="H2" s="32"/>
      <c r="I2" s="32"/>
      <c r="J2" s="32"/>
      <c r="K2" s="30" t="s">
        <v>12</v>
      </c>
      <c r="L2" s="30" t="s">
        <v>13</v>
      </c>
      <c r="M2" s="30" t="s">
        <v>14</v>
      </c>
      <c r="N2" s="30" t="s">
        <v>15</v>
      </c>
      <c r="O2" s="30" t="s">
        <v>16</v>
      </c>
      <c r="P2" s="30" t="s">
        <v>17</v>
      </c>
      <c r="Q2" s="30" t="s">
        <v>18</v>
      </c>
      <c r="R2" s="30" t="s">
        <v>19</v>
      </c>
      <c r="S2" s="30" t="s">
        <v>20</v>
      </c>
      <c r="T2" s="30" t="s">
        <v>21</v>
      </c>
      <c r="U2" s="30" t="s">
        <v>22</v>
      </c>
      <c r="V2" s="30" t="s">
        <v>23</v>
      </c>
      <c r="W2" s="30" t="s">
        <v>24</v>
      </c>
      <c r="X2" s="30" t="s">
        <v>25</v>
      </c>
      <c r="Y2" s="30" t="s">
        <v>26</v>
      </c>
      <c r="Z2" s="30" t="s">
        <v>27</v>
      </c>
      <c r="AA2" s="30" t="s">
        <v>28</v>
      </c>
      <c r="AB2" s="30" t="s">
        <v>29</v>
      </c>
      <c r="AC2" s="30" t="s">
        <v>30</v>
      </c>
      <c r="AD2" s="30" t="s">
        <v>31</v>
      </c>
      <c r="AE2" s="30" t="s">
        <v>32</v>
      </c>
      <c r="AF2" s="30" t="s">
        <v>33</v>
      </c>
      <c r="AG2" s="30" t="s">
        <v>34</v>
      </c>
      <c r="AH2" s="30" t="s">
        <v>35</v>
      </c>
      <c r="AI2" s="30" t="s">
        <v>36</v>
      </c>
      <c r="AJ2" s="30" t="s">
        <v>37</v>
      </c>
      <c r="AK2" s="30" t="s">
        <v>38</v>
      </c>
      <c r="AL2" s="30" t="s">
        <v>39</v>
      </c>
      <c r="AM2" s="30"/>
      <c r="AN2" s="30"/>
      <c r="AO2" s="30" t="s">
        <v>40</v>
      </c>
      <c r="AP2" s="30" t="s">
        <v>42</v>
      </c>
      <c r="AQ2" s="30" t="s">
        <v>43</v>
      </c>
      <c r="AR2" s="30"/>
      <c r="AS2" s="30" t="s">
        <v>41</v>
      </c>
      <c r="AT2" s="36"/>
      <c r="AU2" s="30" t="s">
        <v>12</v>
      </c>
      <c r="AV2" s="30" t="s">
        <v>13</v>
      </c>
      <c r="AW2" s="30" t="s">
        <v>14</v>
      </c>
      <c r="AX2" s="30" t="s">
        <v>15</v>
      </c>
      <c r="AY2" s="30" t="s">
        <v>16</v>
      </c>
      <c r="AZ2" s="30" t="s">
        <v>17</v>
      </c>
      <c r="BA2" s="30" t="s">
        <v>18</v>
      </c>
      <c r="BB2" s="30" t="s">
        <v>19</v>
      </c>
      <c r="BC2" s="30" t="s">
        <v>20</v>
      </c>
      <c r="BD2" s="30" t="s">
        <v>21</v>
      </c>
      <c r="BE2" s="30" t="s">
        <v>22</v>
      </c>
      <c r="BF2" s="30" t="s">
        <v>23</v>
      </c>
      <c r="BG2" s="30" t="s">
        <v>24</v>
      </c>
      <c r="BH2" s="30" t="s">
        <v>25</v>
      </c>
      <c r="BI2" s="30" t="s">
        <v>26</v>
      </c>
      <c r="BJ2" s="30" t="s">
        <v>27</v>
      </c>
      <c r="BK2" s="30" t="s">
        <v>28</v>
      </c>
      <c r="BL2" s="30" t="s">
        <v>29</v>
      </c>
      <c r="BM2" s="30" t="s">
        <v>30</v>
      </c>
      <c r="BN2" s="30" t="s">
        <v>31</v>
      </c>
      <c r="BO2" s="30" t="s">
        <v>32</v>
      </c>
      <c r="BP2" s="30" t="s">
        <v>33</v>
      </c>
      <c r="BQ2" s="30" t="s">
        <v>34</v>
      </c>
      <c r="BR2" s="30" t="s">
        <v>35</v>
      </c>
      <c r="BS2" s="30" t="s">
        <v>36</v>
      </c>
      <c r="BT2" s="30" t="s">
        <v>37</v>
      </c>
    </row>
    <row r="3" spans="1:72" ht="24.95" customHeight="1" x14ac:dyDescent="0.25">
      <c r="A3" s="37"/>
      <c r="B3" s="37"/>
      <c r="C3" s="38"/>
      <c r="D3" s="38"/>
      <c r="E3" s="38"/>
      <c r="F3" s="38"/>
      <c r="G3" s="32"/>
      <c r="H3" s="32"/>
      <c r="I3" s="32"/>
      <c r="J3" s="32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2" t="s">
        <v>44</v>
      </c>
      <c r="AM3" s="2" t="s">
        <v>45</v>
      </c>
      <c r="AN3" s="2" t="s">
        <v>48</v>
      </c>
      <c r="AO3" s="30"/>
      <c r="AP3" s="30"/>
      <c r="AQ3" s="2" t="s">
        <v>46</v>
      </c>
      <c r="AR3" s="2" t="s">
        <v>47</v>
      </c>
      <c r="AS3" s="30"/>
      <c r="AT3" s="36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</row>
    <row r="4" spans="1:72" ht="20.100000000000001" customHeight="1" x14ac:dyDescent="0.25">
      <c r="A4" s="37"/>
      <c r="B4" s="37"/>
      <c r="C4" s="38"/>
      <c r="D4" s="38"/>
      <c r="E4" s="38"/>
      <c r="F4" s="38"/>
      <c r="G4" s="32"/>
      <c r="H4" s="32"/>
      <c r="I4" s="32"/>
      <c r="J4" s="32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" t="s">
        <v>49</v>
      </c>
      <c r="AL4" s="3" t="s">
        <v>49</v>
      </c>
      <c r="AM4" s="3" t="s">
        <v>50</v>
      </c>
      <c r="AN4" s="3" t="s">
        <v>51</v>
      </c>
      <c r="AO4" s="3" t="s">
        <v>49</v>
      </c>
      <c r="AP4" s="3" t="s">
        <v>50</v>
      </c>
      <c r="AQ4" s="3" t="s">
        <v>49</v>
      </c>
      <c r="AR4" s="3" t="s">
        <v>49</v>
      </c>
      <c r="AS4" s="3" t="s">
        <v>52</v>
      </c>
      <c r="AT4" s="36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</row>
    <row r="5" spans="1:72" s="13" customFormat="1" ht="12" customHeight="1" x14ac:dyDescent="0.25">
      <c r="A5" s="4">
        <v>1</v>
      </c>
      <c r="B5" s="5" t="s">
        <v>53</v>
      </c>
      <c r="C5" s="6">
        <f t="shared" ref="C5:C38" si="0">SUM(D5:E5)</f>
        <v>9973.7999999999993</v>
      </c>
      <c r="D5" s="7">
        <v>8448.7999999999993</v>
      </c>
      <c r="E5" s="8">
        <v>1525</v>
      </c>
      <c r="F5" s="7">
        <v>3194.06</v>
      </c>
      <c r="G5" s="4" t="s">
        <v>54</v>
      </c>
      <c r="H5" s="10">
        <v>1</v>
      </c>
      <c r="I5" s="10" t="s">
        <v>55</v>
      </c>
      <c r="J5" s="11">
        <v>41.47</v>
      </c>
      <c r="K5" s="12">
        <f>0.15+0.15+0.15+0.1+0.3</f>
        <v>0.84999999999999987</v>
      </c>
      <c r="L5" s="12">
        <f>0.27+0.2+0.21</f>
        <v>0.68</v>
      </c>
      <c r="M5" s="12">
        <f>0.3+0.15+0.3+0.24</f>
        <v>0.99</v>
      </c>
      <c r="N5" s="12">
        <f>0.12+0.12+0.2</f>
        <v>0.44</v>
      </c>
      <c r="O5" s="12">
        <f>0.1+0.1+0.23</f>
        <v>0.43000000000000005</v>
      </c>
      <c r="P5" s="12">
        <f>0.15+0.1+0.12+0.23+0.5+0.32</f>
        <v>1.4200000000000002</v>
      </c>
      <c r="Q5" s="12">
        <f>0.1+0.1+0.27</f>
        <v>0.47000000000000003</v>
      </c>
      <c r="R5" s="12">
        <f>0.15+0.05+0.1+0.2+0.16+0.5</f>
        <v>1.1600000000000001</v>
      </c>
      <c r="S5" s="12">
        <f>0.16+0.05+0.1</f>
        <v>0.31000000000000005</v>
      </c>
      <c r="T5" s="12">
        <v>0.5</v>
      </c>
      <c r="U5" s="12">
        <f>0.1+0.16</f>
        <v>0.26</v>
      </c>
      <c r="V5" s="12">
        <f>0.1+0.35</f>
        <v>0.44999999999999996</v>
      </c>
      <c r="W5" s="12">
        <f>0.38+1.59+1.49+1.2</f>
        <v>4.66</v>
      </c>
      <c r="X5" s="12">
        <f>0.27+0.27+0.39+0.34+0.34+0.33</f>
        <v>1.9400000000000002</v>
      </c>
      <c r="Y5" s="12">
        <v>0.2</v>
      </c>
      <c r="Z5" s="12">
        <f>0.48+0.55+0.34+0.31+0.68+0.51+0.38+0.38</f>
        <v>3.63</v>
      </c>
      <c r="AA5" s="12">
        <f>0.34+0.46+0.42+0.34</f>
        <v>1.56</v>
      </c>
      <c r="AB5" s="12">
        <f>0.3+0.33+0.5+0.2+0.5</f>
        <v>1.8299999999999998</v>
      </c>
      <c r="AC5" s="12">
        <f>0.5+0.5+0.44+0.46+0.39</f>
        <v>2.29</v>
      </c>
      <c r="AD5" s="12">
        <f>1.07+0.55+0.59+0.62+1.25+2.88+0.57+0.52</f>
        <v>8.0500000000000007</v>
      </c>
      <c r="AE5" s="12">
        <v>0</v>
      </c>
      <c r="AF5" s="12">
        <f>1.46+0.46+0.16+1.01+0.34</f>
        <v>3.4299999999999997</v>
      </c>
      <c r="AG5" s="12">
        <f>0.69+0.6+0.42+0.54+0.48+0.7+0.34+0.59+0.43</f>
        <v>4.7899999999999991</v>
      </c>
      <c r="AH5" s="12">
        <v>0.2</v>
      </c>
      <c r="AI5" s="12">
        <f>0.09+0.16+0.18</f>
        <v>0.43</v>
      </c>
      <c r="AJ5" s="12">
        <v>0.5</v>
      </c>
      <c r="AK5" s="12">
        <v>40</v>
      </c>
      <c r="AL5" s="12">
        <v>40</v>
      </c>
      <c r="AM5" s="9">
        <v>2193.54</v>
      </c>
      <c r="AN5" s="9">
        <v>171.393046</v>
      </c>
      <c r="AO5" s="9">
        <v>32.83</v>
      </c>
      <c r="AP5" s="9">
        <v>2193.54</v>
      </c>
      <c r="AQ5" s="9">
        <v>0</v>
      </c>
      <c r="AR5" s="9">
        <v>0</v>
      </c>
      <c r="AS5" s="9">
        <v>4.71</v>
      </c>
      <c r="AT5" s="11">
        <f>$C5*J5*6</f>
        <v>2481680.9159999997</v>
      </c>
      <c r="AU5" s="9">
        <f>$C5*K5*6</f>
        <v>50866.37999999999</v>
      </c>
      <c r="AV5" s="9">
        <f t="shared" ref="AV5:BT5" si="1">$C5*L5*6</f>
        <v>40693.103999999999</v>
      </c>
      <c r="AW5" s="9">
        <f t="shared" si="1"/>
        <v>59244.372000000003</v>
      </c>
      <c r="AX5" s="9">
        <f t="shared" si="1"/>
        <v>26330.831999999999</v>
      </c>
      <c r="AY5" s="9">
        <f t="shared" si="1"/>
        <v>25732.404000000002</v>
      </c>
      <c r="AZ5" s="9">
        <f t="shared" si="1"/>
        <v>84976.775999999998</v>
      </c>
      <c r="BA5" s="9">
        <f t="shared" si="1"/>
        <v>28126.115999999998</v>
      </c>
      <c r="BB5" s="9">
        <f t="shared" si="1"/>
        <v>69417.648000000001</v>
      </c>
      <c r="BC5" s="9">
        <f t="shared" si="1"/>
        <v>18551.268</v>
      </c>
      <c r="BD5" s="9">
        <f t="shared" si="1"/>
        <v>29921.399999999998</v>
      </c>
      <c r="BE5" s="9">
        <f t="shared" si="1"/>
        <v>15559.128000000001</v>
      </c>
      <c r="BF5" s="9">
        <f t="shared" si="1"/>
        <v>26929.259999999995</v>
      </c>
      <c r="BG5" s="9">
        <f t="shared" si="1"/>
        <v>278867.44799999997</v>
      </c>
      <c r="BH5" s="9">
        <f t="shared" si="1"/>
        <v>116095.03199999999</v>
      </c>
      <c r="BI5" s="9">
        <f t="shared" si="1"/>
        <v>11968.56</v>
      </c>
      <c r="BJ5" s="9">
        <f t="shared" si="1"/>
        <v>217229.36399999994</v>
      </c>
      <c r="BK5" s="9">
        <f t="shared" si="1"/>
        <v>93354.767999999996</v>
      </c>
      <c r="BL5" s="9">
        <f t="shared" si="1"/>
        <v>109512.32399999998</v>
      </c>
      <c r="BM5" s="9">
        <f t="shared" si="1"/>
        <v>137040.01199999999</v>
      </c>
      <c r="BN5" s="9">
        <f t="shared" si="1"/>
        <v>481734.54</v>
      </c>
      <c r="BO5" s="9">
        <f t="shared" si="1"/>
        <v>0</v>
      </c>
      <c r="BP5" s="9">
        <f t="shared" si="1"/>
        <v>205260.804</v>
      </c>
      <c r="BQ5" s="9">
        <f t="shared" si="1"/>
        <v>286647.01199999993</v>
      </c>
      <c r="BR5" s="9">
        <f t="shared" si="1"/>
        <v>11968.56</v>
      </c>
      <c r="BS5" s="9">
        <f t="shared" si="1"/>
        <v>25732.403999999995</v>
      </c>
      <c r="BT5" s="9">
        <f t="shared" si="1"/>
        <v>29921.399999999998</v>
      </c>
    </row>
    <row r="6" spans="1:72" s="13" customFormat="1" ht="12" customHeight="1" x14ac:dyDescent="0.25">
      <c r="A6" s="4">
        <f t="shared" ref="A6:A38" si="2">A5+1</f>
        <v>2</v>
      </c>
      <c r="B6" s="5" t="s">
        <v>56</v>
      </c>
      <c r="C6" s="6">
        <f t="shared" si="0"/>
        <v>12175.86</v>
      </c>
      <c r="D6" s="7">
        <v>11590.86</v>
      </c>
      <c r="E6" s="8">
        <v>585</v>
      </c>
      <c r="F6" s="7">
        <v>2337.1999999999998</v>
      </c>
      <c r="G6" s="4" t="s">
        <v>54</v>
      </c>
      <c r="H6" s="10">
        <v>1</v>
      </c>
      <c r="I6" s="10" t="s">
        <v>55</v>
      </c>
      <c r="J6" s="11">
        <v>41.47</v>
      </c>
      <c r="K6" s="12">
        <f t="shared" ref="K6:K13" si="3">0.15+0.15+0.15+0.1+0.3</f>
        <v>0.84999999999999987</v>
      </c>
      <c r="L6" s="12">
        <f t="shared" ref="L6:L13" si="4">0.27+0.2+0.21</f>
        <v>0.68</v>
      </c>
      <c r="M6" s="12">
        <f t="shared" ref="M6:M13" si="5">0.3+0.15+0.3+0.24</f>
        <v>0.99</v>
      </c>
      <c r="N6" s="12">
        <f t="shared" ref="N6:N13" si="6">0.12+0.12+0.2</f>
        <v>0.44</v>
      </c>
      <c r="O6" s="12">
        <f t="shared" ref="O6:O13" si="7">0.1+0.1+0.23</f>
        <v>0.43000000000000005</v>
      </c>
      <c r="P6" s="12">
        <f t="shared" ref="P6:P13" si="8">0.15+0.1+0.12+0.23+0.5+0.32</f>
        <v>1.4200000000000002</v>
      </c>
      <c r="Q6" s="12">
        <f t="shared" ref="Q6:Q13" si="9">0.1+0.1+0.27</f>
        <v>0.47000000000000003</v>
      </c>
      <c r="R6" s="12">
        <f t="shared" ref="R6:R13" si="10">0.15+0.05+0.1+0.2+0.16+0.5</f>
        <v>1.1600000000000001</v>
      </c>
      <c r="S6" s="12">
        <f t="shared" ref="S6:S13" si="11">0.16+0.05+0.1</f>
        <v>0.31000000000000005</v>
      </c>
      <c r="T6" s="12">
        <v>0.5</v>
      </c>
      <c r="U6" s="12">
        <f t="shared" ref="U6:U13" si="12">0.1+0.16</f>
        <v>0.26</v>
      </c>
      <c r="V6" s="12">
        <f t="shared" ref="V6:V13" si="13">0.1+0.35</f>
        <v>0.44999999999999996</v>
      </c>
      <c r="W6" s="12">
        <f t="shared" ref="W6:W13" si="14">0.38+1.59+1.49+1.2</f>
        <v>4.66</v>
      </c>
      <c r="X6" s="12">
        <f t="shared" ref="X6:X13" si="15">0.27+0.27+0.39+0.34+0.34+0.33</f>
        <v>1.9400000000000002</v>
      </c>
      <c r="Y6" s="12">
        <v>0.2</v>
      </c>
      <c r="Z6" s="12">
        <f t="shared" ref="Z6:Z13" si="16">0.48+0.55+0.34+0.31+0.68+0.51+0.38+0.38</f>
        <v>3.63</v>
      </c>
      <c r="AA6" s="12">
        <f t="shared" ref="AA6:AA13" si="17">0.34+0.46+0.42+0.34</f>
        <v>1.56</v>
      </c>
      <c r="AB6" s="12">
        <f t="shared" ref="AB6:AB13" si="18">0.3+0.33+0.5+0.2+0.5</f>
        <v>1.8299999999999998</v>
      </c>
      <c r="AC6" s="12">
        <f t="shared" ref="AC6:AC13" si="19">0.5+0.5+0.44+0.46+0.39</f>
        <v>2.29</v>
      </c>
      <c r="AD6" s="12">
        <f t="shared" ref="AD6:AD13" si="20">1.07+0.55+0.59+0.62+1.25+2.88+0.57+0.52</f>
        <v>8.0500000000000007</v>
      </c>
      <c r="AE6" s="12">
        <v>0</v>
      </c>
      <c r="AF6" s="12">
        <f t="shared" ref="AF6:AF13" si="21">1.46+0.46+0.16+1.01+0.34</f>
        <v>3.4299999999999997</v>
      </c>
      <c r="AG6" s="12">
        <f t="shared" ref="AG6:AG13" si="22">0.69+0.6+0.42+0.54+0.48+0.7+0.34+0.59+0.43</f>
        <v>4.7899999999999991</v>
      </c>
      <c r="AH6" s="12">
        <v>0.2</v>
      </c>
      <c r="AI6" s="12">
        <f t="shared" ref="AI6:AI13" si="23">0.09+0.16+0.18</f>
        <v>0.43</v>
      </c>
      <c r="AJ6" s="12">
        <v>0.5</v>
      </c>
      <c r="AK6" s="12">
        <v>40</v>
      </c>
      <c r="AL6" s="12">
        <v>40</v>
      </c>
      <c r="AM6" s="9">
        <v>2193.54</v>
      </c>
      <c r="AN6" s="9">
        <v>171.393046</v>
      </c>
      <c r="AO6" s="9">
        <v>32.83</v>
      </c>
      <c r="AP6" s="9">
        <v>2193.54</v>
      </c>
      <c r="AQ6" s="9">
        <v>0</v>
      </c>
      <c r="AR6" s="9">
        <v>0</v>
      </c>
      <c r="AS6" s="9">
        <v>4.71</v>
      </c>
      <c r="AT6" s="11">
        <f t="shared" ref="AT6:AT38" si="24">$C6*J6*6</f>
        <v>3029597.4852</v>
      </c>
      <c r="AU6" s="9">
        <f t="shared" ref="AU6:AU38" si="25">$C6*K6*6</f>
        <v>62096.885999999999</v>
      </c>
      <c r="AV6" s="9">
        <f t="shared" ref="AV6:AV38" si="26">$C6*L6*6</f>
        <v>49677.508800000003</v>
      </c>
      <c r="AW6" s="9">
        <f t="shared" ref="AW6:AW38" si="27">$C6*M6*6</f>
        <v>72324.608400000012</v>
      </c>
      <c r="AX6" s="9">
        <f t="shared" ref="AX6:AX38" si="28">$C6*N6*6</f>
        <v>32144.270400000001</v>
      </c>
      <c r="AY6" s="9">
        <f t="shared" ref="AY6:AY38" si="29">$C6*O6*6</f>
        <v>31413.718800000002</v>
      </c>
      <c r="AZ6" s="9">
        <f t="shared" ref="AZ6:AZ38" si="30">$C6*P6*6</f>
        <v>103738.32720000003</v>
      </c>
      <c r="BA6" s="9">
        <f t="shared" ref="BA6:BA38" si="31">$C6*Q6*6</f>
        <v>34335.925200000005</v>
      </c>
      <c r="BB6" s="9">
        <f t="shared" ref="BB6:BB38" si="32">$C6*R6*6</f>
        <v>84743.985600000015</v>
      </c>
      <c r="BC6" s="9">
        <f t="shared" ref="BC6:BC38" si="33">$C6*S6*6</f>
        <v>22647.099600000005</v>
      </c>
      <c r="BD6" s="9">
        <f t="shared" ref="BD6:BD38" si="34">$C6*T6*6</f>
        <v>36527.58</v>
      </c>
      <c r="BE6" s="9">
        <f t="shared" ref="BE6:BE38" si="35">$C6*U6*6</f>
        <v>18994.3416</v>
      </c>
      <c r="BF6" s="9">
        <f t="shared" ref="BF6:BF38" si="36">$C6*V6*6</f>
        <v>32874.822</v>
      </c>
      <c r="BG6" s="9">
        <f t="shared" ref="BG6:BG38" si="37">$C6*W6*6</f>
        <v>340437.04560000001</v>
      </c>
      <c r="BH6" s="9">
        <f t="shared" ref="BH6:BH38" si="38">$C6*X6*6</f>
        <v>141727.01040000003</v>
      </c>
      <c r="BI6" s="9">
        <f t="shared" ref="BI6:BI38" si="39">$C6*Y6*6</f>
        <v>14611.031999999999</v>
      </c>
      <c r="BJ6" s="9">
        <f t="shared" ref="BJ6:BJ38" si="40">$C6*Z6*6</f>
        <v>265190.23080000002</v>
      </c>
      <c r="BK6" s="9">
        <f t="shared" ref="BK6:BK38" si="41">$C6*AA6*6</f>
        <v>113966.0496</v>
      </c>
      <c r="BL6" s="9">
        <f t="shared" ref="BL6:BL38" si="42">$C6*AB6*6</f>
        <v>133690.94279999999</v>
      </c>
      <c r="BM6" s="9">
        <f t="shared" ref="BM6:BM38" si="43">$C6*AC6*6</f>
        <v>167296.31640000001</v>
      </c>
      <c r="BN6" s="9">
        <f t="shared" ref="BN6:BN38" si="44">$C6*AD6*6</f>
        <v>588094.03800000006</v>
      </c>
      <c r="BO6" s="9">
        <f t="shared" ref="BO6:BO38" si="45">$C6*AE6*6</f>
        <v>0</v>
      </c>
      <c r="BP6" s="9">
        <f t="shared" ref="BP6:BP38" si="46">$C6*AF6*6</f>
        <v>250579.19880000001</v>
      </c>
      <c r="BQ6" s="9">
        <f t="shared" ref="BQ6:BQ38" si="47">$C6*AG6*6</f>
        <v>349934.21639999998</v>
      </c>
      <c r="BR6" s="9">
        <f t="shared" ref="BR6:BR38" si="48">$C6*AH6*6</f>
        <v>14611.031999999999</v>
      </c>
      <c r="BS6" s="9">
        <f t="shared" ref="BS6:BS38" si="49">$C6*AI6*6</f>
        <v>31413.718800000002</v>
      </c>
      <c r="BT6" s="9">
        <f t="shared" ref="BT6:BT38" si="50">$C6*AJ6*6</f>
        <v>36527.58</v>
      </c>
    </row>
    <row r="7" spans="1:72" s="13" customFormat="1" ht="12" customHeight="1" x14ac:dyDescent="0.25">
      <c r="A7" s="4">
        <f t="shared" si="2"/>
        <v>3</v>
      </c>
      <c r="B7" s="5" t="s">
        <v>57</v>
      </c>
      <c r="C7" s="6">
        <f t="shared" si="0"/>
        <v>14598.6</v>
      </c>
      <c r="D7" s="7">
        <v>13541.4</v>
      </c>
      <c r="E7" s="8">
        <v>1057.2</v>
      </c>
      <c r="F7" s="7">
        <v>2911.1</v>
      </c>
      <c r="G7" s="4" t="s">
        <v>54</v>
      </c>
      <c r="H7" s="10">
        <v>1</v>
      </c>
      <c r="I7" s="10" t="s">
        <v>55</v>
      </c>
      <c r="J7" s="11">
        <v>41.47</v>
      </c>
      <c r="K7" s="12">
        <f t="shared" si="3"/>
        <v>0.84999999999999987</v>
      </c>
      <c r="L7" s="12">
        <f t="shared" si="4"/>
        <v>0.68</v>
      </c>
      <c r="M7" s="12">
        <f t="shared" si="5"/>
        <v>0.99</v>
      </c>
      <c r="N7" s="12">
        <f t="shared" si="6"/>
        <v>0.44</v>
      </c>
      <c r="O7" s="12">
        <f t="shared" si="7"/>
        <v>0.43000000000000005</v>
      </c>
      <c r="P7" s="12">
        <f t="shared" si="8"/>
        <v>1.4200000000000002</v>
      </c>
      <c r="Q7" s="12">
        <f t="shared" si="9"/>
        <v>0.47000000000000003</v>
      </c>
      <c r="R7" s="12">
        <f t="shared" si="10"/>
        <v>1.1600000000000001</v>
      </c>
      <c r="S7" s="12">
        <f t="shared" si="11"/>
        <v>0.31000000000000005</v>
      </c>
      <c r="T7" s="12">
        <v>0.5</v>
      </c>
      <c r="U7" s="12">
        <f t="shared" si="12"/>
        <v>0.26</v>
      </c>
      <c r="V7" s="12">
        <f t="shared" si="13"/>
        <v>0.44999999999999996</v>
      </c>
      <c r="W7" s="12">
        <f t="shared" si="14"/>
        <v>4.66</v>
      </c>
      <c r="X7" s="12">
        <f t="shared" si="15"/>
        <v>1.9400000000000002</v>
      </c>
      <c r="Y7" s="12">
        <v>0.2</v>
      </c>
      <c r="Z7" s="12">
        <f t="shared" si="16"/>
        <v>3.63</v>
      </c>
      <c r="AA7" s="12">
        <f t="shared" si="17"/>
        <v>1.56</v>
      </c>
      <c r="AB7" s="12">
        <f t="shared" si="18"/>
        <v>1.8299999999999998</v>
      </c>
      <c r="AC7" s="12">
        <f t="shared" si="19"/>
        <v>2.29</v>
      </c>
      <c r="AD7" s="12">
        <f t="shared" si="20"/>
        <v>8.0500000000000007</v>
      </c>
      <c r="AE7" s="12">
        <v>0</v>
      </c>
      <c r="AF7" s="12">
        <f t="shared" si="21"/>
        <v>3.4299999999999997</v>
      </c>
      <c r="AG7" s="12">
        <f t="shared" si="22"/>
        <v>4.7899999999999991</v>
      </c>
      <c r="AH7" s="12">
        <v>0.2</v>
      </c>
      <c r="AI7" s="12">
        <f t="shared" si="23"/>
        <v>0.43</v>
      </c>
      <c r="AJ7" s="12">
        <v>0.5</v>
      </c>
      <c r="AK7" s="12">
        <v>40</v>
      </c>
      <c r="AL7" s="12">
        <v>40</v>
      </c>
      <c r="AM7" s="9">
        <v>2193.54</v>
      </c>
      <c r="AN7" s="9">
        <v>171.393046</v>
      </c>
      <c r="AO7" s="9">
        <v>32.83</v>
      </c>
      <c r="AP7" s="9">
        <v>2193.54</v>
      </c>
      <c r="AQ7" s="9">
        <v>0</v>
      </c>
      <c r="AR7" s="9">
        <v>0</v>
      </c>
      <c r="AS7" s="9">
        <v>4.71</v>
      </c>
      <c r="AT7" s="11">
        <f t="shared" si="24"/>
        <v>3632423.6520000002</v>
      </c>
      <c r="AU7" s="9">
        <f t="shared" si="25"/>
        <v>74452.859999999986</v>
      </c>
      <c r="AV7" s="9">
        <f t="shared" si="26"/>
        <v>59562.288</v>
      </c>
      <c r="AW7" s="9">
        <f t="shared" si="27"/>
        <v>86715.683999999994</v>
      </c>
      <c r="AX7" s="9">
        <f t="shared" si="28"/>
        <v>38540.304000000004</v>
      </c>
      <c r="AY7" s="9">
        <f t="shared" si="29"/>
        <v>37664.388000000006</v>
      </c>
      <c r="AZ7" s="9">
        <f t="shared" si="30"/>
        <v>124380.07200000001</v>
      </c>
      <c r="BA7" s="9">
        <f t="shared" si="31"/>
        <v>41168.052000000003</v>
      </c>
      <c r="BB7" s="9">
        <f t="shared" si="32"/>
        <v>101606.25600000002</v>
      </c>
      <c r="BC7" s="9">
        <f t="shared" si="33"/>
        <v>27153.396000000004</v>
      </c>
      <c r="BD7" s="9">
        <f t="shared" si="34"/>
        <v>43795.8</v>
      </c>
      <c r="BE7" s="9">
        <f t="shared" si="35"/>
        <v>22773.816000000003</v>
      </c>
      <c r="BF7" s="9">
        <f t="shared" si="36"/>
        <v>39416.22</v>
      </c>
      <c r="BG7" s="9">
        <f t="shared" si="37"/>
        <v>408176.85600000003</v>
      </c>
      <c r="BH7" s="9">
        <f t="shared" si="38"/>
        <v>169927.70400000003</v>
      </c>
      <c r="BI7" s="9">
        <f t="shared" si="39"/>
        <v>17518.32</v>
      </c>
      <c r="BJ7" s="9">
        <f t="shared" si="40"/>
        <v>317957.50799999997</v>
      </c>
      <c r="BK7" s="9">
        <f t="shared" si="41"/>
        <v>136642.89600000001</v>
      </c>
      <c r="BL7" s="9">
        <f t="shared" si="42"/>
        <v>160292.628</v>
      </c>
      <c r="BM7" s="9">
        <f t="shared" si="43"/>
        <v>200584.76400000002</v>
      </c>
      <c r="BN7" s="9">
        <f t="shared" si="44"/>
        <v>705112.38000000012</v>
      </c>
      <c r="BO7" s="9">
        <f t="shared" si="45"/>
        <v>0</v>
      </c>
      <c r="BP7" s="9">
        <f t="shared" si="46"/>
        <v>300439.18799999997</v>
      </c>
      <c r="BQ7" s="9">
        <f t="shared" si="47"/>
        <v>419563.76399999997</v>
      </c>
      <c r="BR7" s="9">
        <f t="shared" si="48"/>
        <v>17518.32</v>
      </c>
      <c r="BS7" s="9">
        <f t="shared" si="49"/>
        <v>37664.387999999999</v>
      </c>
      <c r="BT7" s="9">
        <f t="shared" si="50"/>
        <v>43795.8</v>
      </c>
    </row>
    <row r="8" spans="1:72" s="13" customFormat="1" ht="12" customHeight="1" x14ac:dyDescent="0.25">
      <c r="A8" s="4">
        <f t="shared" si="2"/>
        <v>4</v>
      </c>
      <c r="B8" s="5" t="s">
        <v>58</v>
      </c>
      <c r="C8" s="6">
        <f t="shared" si="0"/>
        <v>11182.47</v>
      </c>
      <c r="D8" s="7">
        <v>11182.47</v>
      </c>
      <c r="E8" s="8">
        <v>0</v>
      </c>
      <c r="F8" s="7">
        <v>3223.4</v>
      </c>
      <c r="G8" s="4" t="s">
        <v>54</v>
      </c>
      <c r="H8" s="10">
        <v>1</v>
      </c>
      <c r="I8" s="10" t="s">
        <v>55</v>
      </c>
      <c r="J8" s="11">
        <v>41.47</v>
      </c>
      <c r="K8" s="12">
        <f t="shared" si="3"/>
        <v>0.84999999999999987</v>
      </c>
      <c r="L8" s="12">
        <f t="shared" si="4"/>
        <v>0.68</v>
      </c>
      <c r="M8" s="12">
        <f t="shared" si="5"/>
        <v>0.99</v>
      </c>
      <c r="N8" s="12">
        <f t="shared" si="6"/>
        <v>0.44</v>
      </c>
      <c r="O8" s="12">
        <f t="shared" si="7"/>
        <v>0.43000000000000005</v>
      </c>
      <c r="P8" s="12">
        <f t="shared" si="8"/>
        <v>1.4200000000000002</v>
      </c>
      <c r="Q8" s="12">
        <f t="shared" si="9"/>
        <v>0.47000000000000003</v>
      </c>
      <c r="R8" s="12">
        <f t="shared" si="10"/>
        <v>1.1600000000000001</v>
      </c>
      <c r="S8" s="12">
        <f t="shared" si="11"/>
        <v>0.31000000000000005</v>
      </c>
      <c r="T8" s="12">
        <v>0.5</v>
      </c>
      <c r="U8" s="12">
        <f t="shared" si="12"/>
        <v>0.26</v>
      </c>
      <c r="V8" s="12">
        <f t="shared" si="13"/>
        <v>0.44999999999999996</v>
      </c>
      <c r="W8" s="12">
        <f t="shared" si="14"/>
        <v>4.66</v>
      </c>
      <c r="X8" s="12">
        <f t="shared" si="15"/>
        <v>1.9400000000000002</v>
      </c>
      <c r="Y8" s="12">
        <v>0.2</v>
      </c>
      <c r="Z8" s="12">
        <f t="shared" si="16"/>
        <v>3.63</v>
      </c>
      <c r="AA8" s="12">
        <f t="shared" si="17"/>
        <v>1.56</v>
      </c>
      <c r="AB8" s="12">
        <f t="shared" si="18"/>
        <v>1.8299999999999998</v>
      </c>
      <c r="AC8" s="12">
        <f t="shared" si="19"/>
        <v>2.29</v>
      </c>
      <c r="AD8" s="12">
        <f t="shared" si="20"/>
        <v>8.0500000000000007</v>
      </c>
      <c r="AE8" s="12">
        <v>0</v>
      </c>
      <c r="AF8" s="12">
        <f t="shared" si="21"/>
        <v>3.4299999999999997</v>
      </c>
      <c r="AG8" s="12">
        <f t="shared" si="22"/>
        <v>4.7899999999999991</v>
      </c>
      <c r="AH8" s="12">
        <v>0.2</v>
      </c>
      <c r="AI8" s="12">
        <f t="shared" si="23"/>
        <v>0.43</v>
      </c>
      <c r="AJ8" s="12">
        <v>0.5</v>
      </c>
      <c r="AK8" s="12">
        <v>40</v>
      </c>
      <c r="AL8" s="12">
        <v>40</v>
      </c>
      <c r="AM8" s="9">
        <v>2193.54</v>
      </c>
      <c r="AN8" s="9">
        <v>171.393046</v>
      </c>
      <c r="AO8" s="9">
        <v>32.83</v>
      </c>
      <c r="AP8" s="9">
        <v>2193.54</v>
      </c>
      <c r="AQ8" s="9">
        <v>0</v>
      </c>
      <c r="AR8" s="9">
        <v>0</v>
      </c>
      <c r="AS8" s="9">
        <v>4.71</v>
      </c>
      <c r="AT8" s="11">
        <f t="shared" si="24"/>
        <v>2782422.1853999998</v>
      </c>
      <c r="AU8" s="9">
        <f t="shared" si="25"/>
        <v>57030.596999999994</v>
      </c>
      <c r="AV8" s="9">
        <f t="shared" si="26"/>
        <v>45624.477599999998</v>
      </c>
      <c r="AW8" s="9">
        <f t="shared" si="27"/>
        <v>66423.871799999994</v>
      </c>
      <c r="AX8" s="9">
        <f t="shared" si="28"/>
        <v>29521.720799999999</v>
      </c>
      <c r="AY8" s="9">
        <f t="shared" si="29"/>
        <v>28850.772600000004</v>
      </c>
      <c r="AZ8" s="9">
        <f t="shared" si="30"/>
        <v>95274.644400000005</v>
      </c>
      <c r="BA8" s="9">
        <f t="shared" si="31"/>
        <v>31534.565399999999</v>
      </c>
      <c r="BB8" s="9">
        <f t="shared" si="32"/>
        <v>77829.991200000004</v>
      </c>
      <c r="BC8" s="9">
        <f t="shared" si="33"/>
        <v>20799.394200000002</v>
      </c>
      <c r="BD8" s="9">
        <f t="shared" si="34"/>
        <v>33547.409999999996</v>
      </c>
      <c r="BE8" s="9">
        <f t="shared" si="35"/>
        <v>17444.653200000001</v>
      </c>
      <c r="BF8" s="9">
        <f t="shared" si="36"/>
        <v>30192.668999999994</v>
      </c>
      <c r="BG8" s="9">
        <f t="shared" si="37"/>
        <v>312661.86119999998</v>
      </c>
      <c r="BH8" s="9">
        <f t="shared" si="38"/>
        <v>130163.95079999999</v>
      </c>
      <c r="BI8" s="9">
        <f t="shared" si="39"/>
        <v>13418.964</v>
      </c>
      <c r="BJ8" s="9">
        <f t="shared" si="40"/>
        <v>243554.1966</v>
      </c>
      <c r="BK8" s="9">
        <f t="shared" si="41"/>
        <v>104667.9192</v>
      </c>
      <c r="BL8" s="9">
        <f t="shared" si="42"/>
        <v>122783.52059999997</v>
      </c>
      <c r="BM8" s="9">
        <f t="shared" si="43"/>
        <v>153647.1378</v>
      </c>
      <c r="BN8" s="9">
        <f t="shared" si="44"/>
        <v>540113.30099999998</v>
      </c>
      <c r="BO8" s="9">
        <f t="shared" si="45"/>
        <v>0</v>
      </c>
      <c r="BP8" s="9">
        <f t="shared" si="46"/>
        <v>230135.23259999996</v>
      </c>
      <c r="BQ8" s="9">
        <f t="shared" si="47"/>
        <v>321384.18779999996</v>
      </c>
      <c r="BR8" s="9">
        <f t="shared" si="48"/>
        <v>13418.964</v>
      </c>
      <c r="BS8" s="9">
        <f t="shared" si="49"/>
        <v>28850.772599999997</v>
      </c>
      <c r="BT8" s="9">
        <f t="shared" si="50"/>
        <v>33547.409999999996</v>
      </c>
    </row>
    <row r="9" spans="1:72" s="13" customFormat="1" ht="12" customHeight="1" x14ac:dyDescent="0.25">
      <c r="A9" s="4">
        <f t="shared" si="2"/>
        <v>5</v>
      </c>
      <c r="B9" s="5" t="s">
        <v>59</v>
      </c>
      <c r="C9" s="6">
        <f t="shared" si="0"/>
        <v>21126.6</v>
      </c>
      <c r="D9" s="7">
        <v>20472.099999999999</v>
      </c>
      <c r="E9" s="8">
        <v>654.5</v>
      </c>
      <c r="F9" s="7">
        <v>8057.8</v>
      </c>
      <c r="G9" s="4" t="s">
        <v>54</v>
      </c>
      <c r="H9" s="10">
        <v>1</v>
      </c>
      <c r="I9" s="10" t="s">
        <v>55</v>
      </c>
      <c r="J9" s="11">
        <v>41.47</v>
      </c>
      <c r="K9" s="12">
        <f t="shared" si="3"/>
        <v>0.84999999999999987</v>
      </c>
      <c r="L9" s="12">
        <f t="shared" si="4"/>
        <v>0.68</v>
      </c>
      <c r="M9" s="12">
        <f t="shared" si="5"/>
        <v>0.99</v>
      </c>
      <c r="N9" s="12">
        <f t="shared" si="6"/>
        <v>0.44</v>
      </c>
      <c r="O9" s="12">
        <f t="shared" si="7"/>
        <v>0.43000000000000005</v>
      </c>
      <c r="P9" s="12">
        <f t="shared" si="8"/>
        <v>1.4200000000000002</v>
      </c>
      <c r="Q9" s="12">
        <f t="shared" si="9"/>
        <v>0.47000000000000003</v>
      </c>
      <c r="R9" s="12">
        <f t="shared" si="10"/>
        <v>1.1600000000000001</v>
      </c>
      <c r="S9" s="12">
        <f t="shared" si="11"/>
        <v>0.31000000000000005</v>
      </c>
      <c r="T9" s="12">
        <v>0.5</v>
      </c>
      <c r="U9" s="12">
        <f t="shared" si="12"/>
        <v>0.26</v>
      </c>
      <c r="V9" s="12">
        <f t="shared" si="13"/>
        <v>0.44999999999999996</v>
      </c>
      <c r="W9" s="12">
        <f t="shared" si="14"/>
        <v>4.66</v>
      </c>
      <c r="X9" s="12">
        <f t="shared" si="15"/>
        <v>1.9400000000000002</v>
      </c>
      <c r="Y9" s="12">
        <v>0.2</v>
      </c>
      <c r="Z9" s="12">
        <f t="shared" si="16"/>
        <v>3.63</v>
      </c>
      <c r="AA9" s="12">
        <f t="shared" si="17"/>
        <v>1.56</v>
      </c>
      <c r="AB9" s="12">
        <f t="shared" si="18"/>
        <v>1.8299999999999998</v>
      </c>
      <c r="AC9" s="12">
        <f t="shared" si="19"/>
        <v>2.29</v>
      </c>
      <c r="AD9" s="12">
        <f t="shared" si="20"/>
        <v>8.0500000000000007</v>
      </c>
      <c r="AE9" s="12">
        <v>0</v>
      </c>
      <c r="AF9" s="12">
        <f t="shared" si="21"/>
        <v>3.4299999999999997</v>
      </c>
      <c r="AG9" s="12">
        <f t="shared" si="22"/>
        <v>4.7899999999999991</v>
      </c>
      <c r="AH9" s="12">
        <v>0.2</v>
      </c>
      <c r="AI9" s="12">
        <f t="shared" si="23"/>
        <v>0.43</v>
      </c>
      <c r="AJ9" s="12">
        <v>0.5</v>
      </c>
      <c r="AK9" s="12">
        <v>40</v>
      </c>
      <c r="AL9" s="12">
        <v>40</v>
      </c>
      <c r="AM9" s="9">
        <v>2193.54</v>
      </c>
      <c r="AN9" s="9">
        <v>171.393046</v>
      </c>
      <c r="AO9" s="9">
        <v>32.83</v>
      </c>
      <c r="AP9" s="9">
        <v>2193.54</v>
      </c>
      <c r="AQ9" s="9">
        <v>0</v>
      </c>
      <c r="AR9" s="9">
        <v>0</v>
      </c>
      <c r="AS9" s="9">
        <v>4.71</v>
      </c>
      <c r="AT9" s="11">
        <f t="shared" si="24"/>
        <v>5256720.6119999997</v>
      </c>
      <c r="AU9" s="9">
        <f t="shared" si="25"/>
        <v>107745.65999999997</v>
      </c>
      <c r="AV9" s="9">
        <f t="shared" si="26"/>
        <v>86196.527999999991</v>
      </c>
      <c r="AW9" s="9">
        <f t="shared" si="27"/>
        <v>125492.00399999999</v>
      </c>
      <c r="AX9" s="9">
        <f t="shared" si="28"/>
        <v>55774.224000000002</v>
      </c>
      <c r="AY9" s="9">
        <f t="shared" si="29"/>
        <v>54506.627999999997</v>
      </c>
      <c r="AZ9" s="9">
        <f t="shared" si="30"/>
        <v>179998.63200000001</v>
      </c>
      <c r="BA9" s="9">
        <f t="shared" si="31"/>
        <v>59577.012000000002</v>
      </c>
      <c r="BB9" s="9">
        <f t="shared" si="32"/>
        <v>147041.136</v>
      </c>
      <c r="BC9" s="9">
        <f t="shared" si="33"/>
        <v>39295.47600000001</v>
      </c>
      <c r="BD9" s="9">
        <f t="shared" si="34"/>
        <v>63379.799999999996</v>
      </c>
      <c r="BE9" s="9">
        <f t="shared" si="35"/>
        <v>32957.495999999999</v>
      </c>
      <c r="BF9" s="9">
        <f t="shared" si="36"/>
        <v>57041.819999999985</v>
      </c>
      <c r="BG9" s="9">
        <f t="shared" si="37"/>
        <v>590699.73599999992</v>
      </c>
      <c r="BH9" s="9">
        <f t="shared" si="38"/>
        <v>245913.62400000001</v>
      </c>
      <c r="BI9" s="9">
        <f t="shared" si="39"/>
        <v>25351.919999999998</v>
      </c>
      <c r="BJ9" s="9">
        <f t="shared" si="40"/>
        <v>460137.34799999994</v>
      </c>
      <c r="BK9" s="9">
        <f t="shared" si="41"/>
        <v>197744.976</v>
      </c>
      <c r="BL9" s="9">
        <f t="shared" si="42"/>
        <v>231970.06799999997</v>
      </c>
      <c r="BM9" s="9">
        <f t="shared" si="43"/>
        <v>290279.484</v>
      </c>
      <c r="BN9" s="9">
        <f t="shared" si="44"/>
        <v>1020414.78</v>
      </c>
      <c r="BO9" s="9">
        <f t="shared" si="45"/>
        <v>0</v>
      </c>
      <c r="BP9" s="9">
        <f t="shared" si="46"/>
        <v>434785.4279999999</v>
      </c>
      <c r="BQ9" s="9">
        <f t="shared" si="47"/>
        <v>607178.48399999982</v>
      </c>
      <c r="BR9" s="9">
        <f t="shared" si="48"/>
        <v>25351.919999999998</v>
      </c>
      <c r="BS9" s="9">
        <f t="shared" si="49"/>
        <v>54506.627999999997</v>
      </c>
      <c r="BT9" s="9">
        <f t="shared" si="50"/>
        <v>63379.799999999996</v>
      </c>
    </row>
    <row r="10" spans="1:72" s="13" customFormat="1" ht="12" customHeight="1" x14ac:dyDescent="0.25">
      <c r="A10" s="4">
        <f t="shared" si="2"/>
        <v>6</v>
      </c>
      <c r="B10" s="5" t="s">
        <v>60</v>
      </c>
      <c r="C10" s="6">
        <f t="shared" si="0"/>
        <v>11173.2</v>
      </c>
      <c r="D10" s="7">
        <v>11173.2</v>
      </c>
      <c r="E10" s="8">
        <v>0</v>
      </c>
      <c r="F10" s="7">
        <v>3618.4</v>
      </c>
      <c r="G10" s="4" t="s">
        <v>54</v>
      </c>
      <c r="H10" s="10">
        <v>1</v>
      </c>
      <c r="I10" s="10" t="s">
        <v>55</v>
      </c>
      <c r="J10" s="11">
        <v>41.47</v>
      </c>
      <c r="K10" s="12">
        <f t="shared" si="3"/>
        <v>0.84999999999999987</v>
      </c>
      <c r="L10" s="12">
        <f t="shared" si="4"/>
        <v>0.68</v>
      </c>
      <c r="M10" s="12">
        <f t="shared" si="5"/>
        <v>0.99</v>
      </c>
      <c r="N10" s="12">
        <f t="shared" si="6"/>
        <v>0.44</v>
      </c>
      <c r="O10" s="12">
        <f t="shared" si="7"/>
        <v>0.43000000000000005</v>
      </c>
      <c r="P10" s="12">
        <f t="shared" si="8"/>
        <v>1.4200000000000002</v>
      </c>
      <c r="Q10" s="12">
        <f t="shared" si="9"/>
        <v>0.47000000000000003</v>
      </c>
      <c r="R10" s="12">
        <f t="shared" si="10"/>
        <v>1.1600000000000001</v>
      </c>
      <c r="S10" s="12">
        <f t="shared" si="11"/>
        <v>0.31000000000000005</v>
      </c>
      <c r="T10" s="12">
        <v>0.5</v>
      </c>
      <c r="U10" s="12">
        <f t="shared" si="12"/>
        <v>0.26</v>
      </c>
      <c r="V10" s="12">
        <f t="shared" si="13"/>
        <v>0.44999999999999996</v>
      </c>
      <c r="W10" s="12">
        <f t="shared" si="14"/>
        <v>4.66</v>
      </c>
      <c r="X10" s="12">
        <f t="shared" si="15"/>
        <v>1.9400000000000002</v>
      </c>
      <c r="Y10" s="12">
        <v>0.2</v>
      </c>
      <c r="Z10" s="12">
        <f t="shared" si="16"/>
        <v>3.63</v>
      </c>
      <c r="AA10" s="12">
        <f t="shared" si="17"/>
        <v>1.56</v>
      </c>
      <c r="AB10" s="12">
        <f t="shared" si="18"/>
        <v>1.8299999999999998</v>
      </c>
      <c r="AC10" s="12">
        <f t="shared" si="19"/>
        <v>2.29</v>
      </c>
      <c r="AD10" s="12">
        <f t="shared" si="20"/>
        <v>8.0500000000000007</v>
      </c>
      <c r="AE10" s="12">
        <v>0</v>
      </c>
      <c r="AF10" s="12">
        <f t="shared" si="21"/>
        <v>3.4299999999999997</v>
      </c>
      <c r="AG10" s="12">
        <f t="shared" si="22"/>
        <v>4.7899999999999991</v>
      </c>
      <c r="AH10" s="12">
        <v>0.2</v>
      </c>
      <c r="AI10" s="12">
        <f t="shared" si="23"/>
        <v>0.43</v>
      </c>
      <c r="AJ10" s="12">
        <v>0.5</v>
      </c>
      <c r="AK10" s="12">
        <v>40</v>
      </c>
      <c r="AL10" s="12">
        <v>40</v>
      </c>
      <c r="AM10" s="9">
        <v>2193.54</v>
      </c>
      <c r="AN10" s="9">
        <v>171.393046</v>
      </c>
      <c r="AO10" s="9">
        <v>32.83</v>
      </c>
      <c r="AP10" s="9">
        <v>2193.54</v>
      </c>
      <c r="AQ10" s="9">
        <v>0</v>
      </c>
      <c r="AR10" s="9">
        <v>0</v>
      </c>
      <c r="AS10" s="9">
        <v>4.71</v>
      </c>
      <c r="AT10" s="11">
        <f t="shared" si="24"/>
        <v>2780115.6239999998</v>
      </c>
      <c r="AU10" s="9">
        <f t="shared" si="25"/>
        <v>56983.319999999992</v>
      </c>
      <c r="AV10" s="9">
        <f t="shared" si="26"/>
        <v>45586.656000000003</v>
      </c>
      <c r="AW10" s="9">
        <f t="shared" si="27"/>
        <v>66368.808000000005</v>
      </c>
      <c r="AX10" s="9">
        <f t="shared" si="28"/>
        <v>29497.248000000003</v>
      </c>
      <c r="AY10" s="9">
        <f t="shared" si="29"/>
        <v>28826.856000000003</v>
      </c>
      <c r="AZ10" s="9">
        <f t="shared" si="30"/>
        <v>95195.664000000019</v>
      </c>
      <c r="BA10" s="9">
        <f t="shared" si="31"/>
        <v>31508.424000000003</v>
      </c>
      <c r="BB10" s="9">
        <f t="shared" si="32"/>
        <v>77765.472000000009</v>
      </c>
      <c r="BC10" s="9">
        <f t="shared" si="33"/>
        <v>20782.152000000006</v>
      </c>
      <c r="BD10" s="9">
        <f t="shared" si="34"/>
        <v>33519.600000000006</v>
      </c>
      <c r="BE10" s="9">
        <f t="shared" si="35"/>
        <v>17430.192000000003</v>
      </c>
      <c r="BF10" s="9">
        <f t="shared" si="36"/>
        <v>30167.64</v>
      </c>
      <c r="BG10" s="9">
        <f t="shared" si="37"/>
        <v>312402.67200000002</v>
      </c>
      <c r="BH10" s="9">
        <f t="shared" si="38"/>
        <v>130056.04800000001</v>
      </c>
      <c r="BI10" s="9">
        <f t="shared" si="39"/>
        <v>13407.840000000002</v>
      </c>
      <c r="BJ10" s="9">
        <f t="shared" si="40"/>
        <v>243352.296</v>
      </c>
      <c r="BK10" s="9">
        <f t="shared" si="41"/>
        <v>104581.15200000002</v>
      </c>
      <c r="BL10" s="9">
        <f t="shared" si="42"/>
        <v>122681.73599999999</v>
      </c>
      <c r="BM10" s="9">
        <f t="shared" si="43"/>
        <v>153519.76800000001</v>
      </c>
      <c r="BN10" s="9">
        <f t="shared" si="44"/>
        <v>539665.56000000006</v>
      </c>
      <c r="BO10" s="9">
        <f t="shared" si="45"/>
        <v>0</v>
      </c>
      <c r="BP10" s="9">
        <f t="shared" si="46"/>
        <v>229944.45600000001</v>
      </c>
      <c r="BQ10" s="9">
        <f t="shared" si="47"/>
        <v>321117.76799999998</v>
      </c>
      <c r="BR10" s="9">
        <f t="shared" si="48"/>
        <v>13407.840000000002</v>
      </c>
      <c r="BS10" s="9">
        <f t="shared" si="49"/>
        <v>28826.856000000003</v>
      </c>
      <c r="BT10" s="9">
        <f t="shared" si="50"/>
        <v>33519.600000000006</v>
      </c>
    </row>
    <row r="11" spans="1:72" s="13" customFormat="1" ht="12" customHeight="1" x14ac:dyDescent="0.25">
      <c r="A11" s="4">
        <f t="shared" si="2"/>
        <v>7</v>
      </c>
      <c r="B11" s="5" t="s">
        <v>61</v>
      </c>
      <c r="C11" s="6">
        <f t="shared" si="0"/>
        <v>20369.2</v>
      </c>
      <c r="D11" s="7">
        <v>19781.400000000001</v>
      </c>
      <c r="E11" s="8">
        <v>587.79999999999995</v>
      </c>
      <c r="F11" s="7">
        <v>4227.8999999999996</v>
      </c>
      <c r="G11" s="4" t="s">
        <v>54</v>
      </c>
      <c r="H11" s="10">
        <v>1</v>
      </c>
      <c r="I11" s="10" t="s">
        <v>55</v>
      </c>
      <c r="J11" s="11">
        <v>41.47</v>
      </c>
      <c r="K11" s="12">
        <f t="shared" si="3"/>
        <v>0.84999999999999987</v>
      </c>
      <c r="L11" s="12">
        <f t="shared" si="4"/>
        <v>0.68</v>
      </c>
      <c r="M11" s="12">
        <f t="shared" si="5"/>
        <v>0.99</v>
      </c>
      <c r="N11" s="12">
        <f t="shared" si="6"/>
        <v>0.44</v>
      </c>
      <c r="O11" s="12">
        <f t="shared" si="7"/>
        <v>0.43000000000000005</v>
      </c>
      <c r="P11" s="12">
        <f t="shared" si="8"/>
        <v>1.4200000000000002</v>
      </c>
      <c r="Q11" s="12">
        <f t="shared" si="9"/>
        <v>0.47000000000000003</v>
      </c>
      <c r="R11" s="12">
        <f t="shared" si="10"/>
        <v>1.1600000000000001</v>
      </c>
      <c r="S11" s="12">
        <f t="shared" si="11"/>
        <v>0.31000000000000005</v>
      </c>
      <c r="T11" s="12">
        <v>0.5</v>
      </c>
      <c r="U11" s="12">
        <f t="shared" si="12"/>
        <v>0.26</v>
      </c>
      <c r="V11" s="12">
        <f t="shared" si="13"/>
        <v>0.44999999999999996</v>
      </c>
      <c r="W11" s="12">
        <f t="shared" si="14"/>
        <v>4.66</v>
      </c>
      <c r="X11" s="12">
        <f t="shared" si="15"/>
        <v>1.9400000000000002</v>
      </c>
      <c r="Y11" s="12">
        <v>0.2</v>
      </c>
      <c r="Z11" s="12">
        <f t="shared" si="16"/>
        <v>3.63</v>
      </c>
      <c r="AA11" s="12">
        <f t="shared" si="17"/>
        <v>1.56</v>
      </c>
      <c r="AB11" s="12">
        <f t="shared" si="18"/>
        <v>1.8299999999999998</v>
      </c>
      <c r="AC11" s="12">
        <f t="shared" si="19"/>
        <v>2.29</v>
      </c>
      <c r="AD11" s="12">
        <f t="shared" si="20"/>
        <v>8.0500000000000007</v>
      </c>
      <c r="AE11" s="12">
        <v>0</v>
      </c>
      <c r="AF11" s="12">
        <f t="shared" si="21"/>
        <v>3.4299999999999997</v>
      </c>
      <c r="AG11" s="12">
        <f t="shared" si="22"/>
        <v>4.7899999999999991</v>
      </c>
      <c r="AH11" s="12">
        <v>0.2</v>
      </c>
      <c r="AI11" s="12">
        <f t="shared" si="23"/>
        <v>0.43</v>
      </c>
      <c r="AJ11" s="12">
        <v>0.5</v>
      </c>
      <c r="AK11" s="12">
        <v>40</v>
      </c>
      <c r="AL11" s="12">
        <v>40</v>
      </c>
      <c r="AM11" s="9">
        <v>2193.54</v>
      </c>
      <c r="AN11" s="9">
        <v>171.393046</v>
      </c>
      <c r="AO11" s="9">
        <v>32.83</v>
      </c>
      <c r="AP11" s="9">
        <v>2193.54</v>
      </c>
      <c r="AQ11" s="9">
        <v>0</v>
      </c>
      <c r="AR11" s="9">
        <v>0</v>
      </c>
      <c r="AS11" s="9">
        <v>4.71</v>
      </c>
      <c r="AT11" s="11">
        <f t="shared" si="24"/>
        <v>5068264.3440000005</v>
      </c>
      <c r="AU11" s="9">
        <f t="shared" si="25"/>
        <v>103882.92</v>
      </c>
      <c r="AV11" s="9">
        <f t="shared" si="26"/>
        <v>83106.33600000001</v>
      </c>
      <c r="AW11" s="9">
        <f t="shared" si="27"/>
        <v>120993.04800000001</v>
      </c>
      <c r="AX11" s="9">
        <f t="shared" si="28"/>
        <v>53774.688000000002</v>
      </c>
      <c r="AY11" s="9">
        <f t="shared" si="29"/>
        <v>52552.536000000007</v>
      </c>
      <c r="AZ11" s="9">
        <f t="shared" si="30"/>
        <v>173545.58400000003</v>
      </c>
      <c r="BA11" s="9">
        <f t="shared" si="31"/>
        <v>57441.144000000008</v>
      </c>
      <c r="BB11" s="9">
        <f t="shared" si="32"/>
        <v>141769.63200000004</v>
      </c>
      <c r="BC11" s="9">
        <f t="shared" si="33"/>
        <v>37886.712000000007</v>
      </c>
      <c r="BD11" s="9">
        <f t="shared" si="34"/>
        <v>61107.600000000006</v>
      </c>
      <c r="BE11" s="9">
        <f t="shared" si="35"/>
        <v>31775.952000000001</v>
      </c>
      <c r="BF11" s="9">
        <f t="shared" si="36"/>
        <v>54996.84</v>
      </c>
      <c r="BG11" s="9">
        <f t="shared" si="37"/>
        <v>569522.83200000005</v>
      </c>
      <c r="BH11" s="9">
        <f t="shared" si="38"/>
        <v>237097.48800000004</v>
      </c>
      <c r="BI11" s="9">
        <f t="shared" si="39"/>
        <v>24443.040000000001</v>
      </c>
      <c r="BJ11" s="9">
        <f t="shared" si="40"/>
        <v>443641.17599999998</v>
      </c>
      <c r="BK11" s="9">
        <f t="shared" si="41"/>
        <v>190655.712</v>
      </c>
      <c r="BL11" s="9">
        <f t="shared" si="42"/>
        <v>223653.81599999999</v>
      </c>
      <c r="BM11" s="9">
        <f t="shared" si="43"/>
        <v>279872.80800000002</v>
      </c>
      <c r="BN11" s="9">
        <f t="shared" si="44"/>
        <v>983832.3600000001</v>
      </c>
      <c r="BO11" s="9">
        <f t="shared" si="45"/>
        <v>0</v>
      </c>
      <c r="BP11" s="9">
        <f t="shared" si="46"/>
        <v>419198.136</v>
      </c>
      <c r="BQ11" s="9">
        <f t="shared" si="47"/>
        <v>585410.80799999984</v>
      </c>
      <c r="BR11" s="9">
        <f t="shared" si="48"/>
        <v>24443.040000000001</v>
      </c>
      <c r="BS11" s="9">
        <f t="shared" si="49"/>
        <v>52552.535999999993</v>
      </c>
      <c r="BT11" s="9">
        <f t="shared" si="50"/>
        <v>61107.600000000006</v>
      </c>
    </row>
    <row r="12" spans="1:72" s="13" customFormat="1" ht="12" customHeight="1" x14ac:dyDescent="0.25">
      <c r="A12" s="4">
        <f t="shared" si="2"/>
        <v>8</v>
      </c>
      <c r="B12" s="5" t="s">
        <v>62</v>
      </c>
      <c r="C12" s="6">
        <f t="shared" si="0"/>
        <v>11104.1</v>
      </c>
      <c r="D12" s="7">
        <v>11104.1</v>
      </c>
      <c r="E12" s="8">
        <v>0</v>
      </c>
      <c r="F12" s="7">
        <v>4403.6000000000004</v>
      </c>
      <c r="G12" s="4" t="s">
        <v>54</v>
      </c>
      <c r="H12" s="10">
        <v>1</v>
      </c>
      <c r="I12" s="10" t="s">
        <v>55</v>
      </c>
      <c r="J12" s="11">
        <v>41.47</v>
      </c>
      <c r="K12" s="12">
        <f t="shared" si="3"/>
        <v>0.84999999999999987</v>
      </c>
      <c r="L12" s="12">
        <f t="shared" si="4"/>
        <v>0.68</v>
      </c>
      <c r="M12" s="12">
        <f t="shared" si="5"/>
        <v>0.99</v>
      </c>
      <c r="N12" s="12">
        <f t="shared" si="6"/>
        <v>0.44</v>
      </c>
      <c r="O12" s="12">
        <f t="shared" si="7"/>
        <v>0.43000000000000005</v>
      </c>
      <c r="P12" s="12">
        <f t="shared" si="8"/>
        <v>1.4200000000000002</v>
      </c>
      <c r="Q12" s="12">
        <f t="shared" si="9"/>
        <v>0.47000000000000003</v>
      </c>
      <c r="R12" s="12">
        <f t="shared" si="10"/>
        <v>1.1600000000000001</v>
      </c>
      <c r="S12" s="12">
        <f t="shared" si="11"/>
        <v>0.31000000000000005</v>
      </c>
      <c r="T12" s="12">
        <v>0.5</v>
      </c>
      <c r="U12" s="12">
        <f t="shared" si="12"/>
        <v>0.26</v>
      </c>
      <c r="V12" s="12">
        <f t="shared" si="13"/>
        <v>0.44999999999999996</v>
      </c>
      <c r="W12" s="12">
        <f t="shared" si="14"/>
        <v>4.66</v>
      </c>
      <c r="X12" s="12">
        <f t="shared" si="15"/>
        <v>1.9400000000000002</v>
      </c>
      <c r="Y12" s="12">
        <v>0.2</v>
      </c>
      <c r="Z12" s="12">
        <f t="shared" si="16"/>
        <v>3.63</v>
      </c>
      <c r="AA12" s="12">
        <f t="shared" si="17"/>
        <v>1.56</v>
      </c>
      <c r="AB12" s="12">
        <f t="shared" si="18"/>
        <v>1.8299999999999998</v>
      </c>
      <c r="AC12" s="12">
        <f t="shared" si="19"/>
        <v>2.29</v>
      </c>
      <c r="AD12" s="12">
        <f t="shared" si="20"/>
        <v>8.0500000000000007</v>
      </c>
      <c r="AE12" s="12">
        <v>0</v>
      </c>
      <c r="AF12" s="12">
        <f t="shared" si="21"/>
        <v>3.4299999999999997</v>
      </c>
      <c r="AG12" s="12">
        <f t="shared" si="22"/>
        <v>4.7899999999999991</v>
      </c>
      <c r="AH12" s="12">
        <v>0.2</v>
      </c>
      <c r="AI12" s="12">
        <f t="shared" si="23"/>
        <v>0.43</v>
      </c>
      <c r="AJ12" s="12">
        <v>0.5</v>
      </c>
      <c r="AK12" s="12">
        <v>40</v>
      </c>
      <c r="AL12" s="12">
        <v>40</v>
      </c>
      <c r="AM12" s="9">
        <v>2193.54</v>
      </c>
      <c r="AN12" s="9">
        <v>171.393046</v>
      </c>
      <c r="AO12" s="9">
        <v>32.83</v>
      </c>
      <c r="AP12" s="9">
        <v>2193.54</v>
      </c>
      <c r="AQ12" s="9">
        <v>0</v>
      </c>
      <c r="AR12" s="9">
        <v>0</v>
      </c>
      <c r="AS12" s="9">
        <v>4.71</v>
      </c>
      <c r="AT12" s="11">
        <f t="shared" si="24"/>
        <v>2762922.162</v>
      </c>
      <c r="AU12" s="9">
        <f t="shared" si="25"/>
        <v>56630.909999999989</v>
      </c>
      <c r="AV12" s="9">
        <f t="shared" si="26"/>
        <v>45304.728000000003</v>
      </c>
      <c r="AW12" s="9">
        <f t="shared" si="27"/>
        <v>65958.354000000007</v>
      </c>
      <c r="AX12" s="9">
        <f t="shared" si="28"/>
        <v>29314.824000000001</v>
      </c>
      <c r="AY12" s="9">
        <f t="shared" si="29"/>
        <v>28648.578000000005</v>
      </c>
      <c r="AZ12" s="9">
        <f t="shared" si="30"/>
        <v>94606.932000000015</v>
      </c>
      <c r="BA12" s="9">
        <f t="shared" si="31"/>
        <v>31313.562000000005</v>
      </c>
      <c r="BB12" s="9">
        <f t="shared" si="32"/>
        <v>77284.536000000007</v>
      </c>
      <c r="BC12" s="9">
        <f t="shared" si="33"/>
        <v>20653.626000000004</v>
      </c>
      <c r="BD12" s="9">
        <f t="shared" si="34"/>
        <v>33312.300000000003</v>
      </c>
      <c r="BE12" s="9">
        <f t="shared" si="35"/>
        <v>17322.396000000001</v>
      </c>
      <c r="BF12" s="9">
        <f t="shared" si="36"/>
        <v>29981.069999999996</v>
      </c>
      <c r="BG12" s="9">
        <f t="shared" si="37"/>
        <v>310470.636</v>
      </c>
      <c r="BH12" s="9">
        <f t="shared" si="38"/>
        <v>129251.72400000002</v>
      </c>
      <c r="BI12" s="9">
        <f t="shared" si="39"/>
        <v>13324.920000000002</v>
      </c>
      <c r="BJ12" s="9">
        <f t="shared" si="40"/>
        <v>241847.29800000001</v>
      </c>
      <c r="BK12" s="9">
        <f t="shared" si="41"/>
        <v>103934.376</v>
      </c>
      <c r="BL12" s="9">
        <f t="shared" si="42"/>
        <v>121923.01800000001</v>
      </c>
      <c r="BM12" s="9">
        <f t="shared" si="43"/>
        <v>152570.33400000003</v>
      </c>
      <c r="BN12" s="9">
        <f t="shared" si="44"/>
        <v>536328.03</v>
      </c>
      <c r="BO12" s="9">
        <f t="shared" si="45"/>
        <v>0</v>
      </c>
      <c r="BP12" s="9">
        <f t="shared" si="46"/>
        <v>228522.37799999997</v>
      </c>
      <c r="BQ12" s="9">
        <f t="shared" si="47"/>
        <v>319131.83399999997</v>
      </c>
      <c r="BR12" s="9">
        <f t="shared" si="48"/>
        <v>13324.920000000002</v>
      </c>
      <c r="BS12" s="9">
        <f t="shared" si="49"/>
        <v>28648.578000000001</v>
      </c>
      <c r="BT12" s="9">
        <f t="shared" si="50"/>
        <v>33312.300000000003</v>
      </c>
    </row>
    <row r="13" spans="1:72" s="13" customFormat="1" ht="12" customHeight="1" x14ac:dyDescent="0.25">
      <c r="A13" s="4">
        <f t="shared" si="2"/>
        <v>9</v>
      </c>
      <c r="B13" s="5" t="s">
        <v>63</v>
      </c>
      <c r="C13" s="6">
        <f t="shared" si="0"/>
        <v>11161.5</v>
      </c>
      <c r="D13" s="7">
        <v>11078.7</v>
      </c>
      <c r="E13" s="8">
        <v>82.8</v>
      </c>
      <c r="F13" s="7">
        <v>2389.9</v>
      </c>
      <c r="G13" s="4" t="s">
        <v>54</v>
      </c>
      <c r="H13" s="10">
        <v>1</v>
      </c>
      <c r="I13" s="10" t="s">
        <v>55</v>
      </c>
      <c r="J13" s="11">
        <v>41.47</v>
      </c>
      <c r="K13" s="12">
        <f t="shared" si="3"/>
        <v>0.84999999999999987</v>
      </c>
      <c r="L13" s="12">
        <f t="shared" si="4"/>
        <v>0.68</v>
      </c>
      <c r="M13" s="12">
        <f t="shared" si="5"/>
        <v>0.99</v>
      </c>
      <c r="N13" s="12">
        <f t="shared" si="6"/>
        <v>0.44</v>
      </c>
      <c r="O13" s="12">
        <f t="shared" si="7"/>
        <v>0.43000000000000005</v>
      </c>
      <c r="P13" s="12">
        <f t="shared" si="8"/>
        <v>1.4200000000000002</v>
      </c>
      <c r="Q13" s="12">
        <f t="shared" si="9"/>
        <v>0.47000000000000003</v>
      </c>
      <c r="R13" s="12">
        <f t="shared" si="10"/>
        <v>1.1600000000000001</v>
      </c>
      <c r="S13" s="12">
        <f t="shared" si="11"/>
        <v>0.31000000000000005</v>
      </c>
      <c r="T13" s="12">
        <v>0.5</v>
      </c>
      <c r="U13" s="12">
        <f t="shared" si="12"/>
        <v>0.26</v>
      </c>
      <c r="V13" s="12">
        <f t="shared" si="13"/>
        <v>0.44999999999999996</v>
      </c>
      <c r="W13" s="12">
        <f t="shared" si="14"/>
        <v>4.66</v>
      </c>
      <c r="X13" s="12">
        <f t="shared" si="15"/>
        <v>1.9400000000000002</v>
      </c>
      <c r="Y13" s="12">
        <v>0.2</v>
      </c>
      <c r="Z13" s="12">
        <f t="shared" si="16"/>
        <v>3.63</v>
      </c>
      <c r="AA13" s="12">
        <f t="shared" si="17"/>
        <v>1.56</v>
      </c>
      <c r="AB13" s="12">
        <f t="shared" si="18"/>
        <v>1.8299999999999998</v>
      </c>
      <c r="AC13" s="12">
        <f t="shared" si="19"/>
        <v>2.29</v>
      </c>
      <c r="AD13" s="12">
        <f t="shared" si="20"/>
        <v>8.0500000000000007</v>
      </c>
      <c r="AE13" s="12">
        <v>0</v>
      </c>
      <c r="AF13" s="12">
        <f t="shared" si="21"/>
        <v>3.4299999999999997</v>
      </c>
      <c r="AG13" s="12">
        <f t="shared" si="22"/>
        <v>4.7899999999999991</v>
      </c>
      <c r="AH13" s="12">
        <v>0.2</v>
      </c>
      <c r="AI13" s="12">
        <f t="shared" si="23"/>
        <v>0.43</v>
      </c>
      <c r="AJ13" s="12">
        <v>0.5</v>
      </c>
      <c r="AK13" s="12">
        <v>40</v>
      </c>
      <c r="AL13" s="12">
        <v>40</v>
      </c>
      <c r="AM13" s="9">
        <v>2193.54</v>
      </c>
      <c r="AN13" s="9">
        <v>171.393046</v>
      </c>
      <c r="AO13" s="9">
        <v>32.83</v>
      </c>
      <c r="AP13" s="9">
        <v>2193.54</v>
      </c>
      <c r="AQ13" s="9">
        <v>0</v>
      </c>
      <c r="AR13" s="9">
        <v>0</v>
      </c>
      <c r="AS13" s="9">
        <v>4.71</v>
      </c>
      <c r="AT13" s="11">
        <f t="shared" si="24"/>
        <v>2777204.4299999997</v>
      </c>
      <c r="AU13" s="9">
        <f t="shared" si="25"/>
        <v>56923.649999999987</v>
      </c>
      <c r="AV13" s="9">
        <f t="shared" si="26"/>
        <v>45538.920000000006</v>
      </c>
      <c r="AW13" s="9">
        <f t="shared" si="27"/>
        <v>66299.31</v>
      </c>
      <c r="AX13" s="9">
        <f t="shared" si="28"/>
        <v>29466.36</v>
      </c>
      <c r="AY13" s="9">
        <f t="shared" si="29"/>
        <v>28796.670000000006</v>
      </c>
      <c r="AZ13" s="9">
        <f t="shared" si="30"/>
        <v>95095.98000000001</v>
      </c>
      <c r="BA13" s="9">
        <f t="shared" si="31"/>
        <v>31475.430000000004</v>
      </c>
      <c r="BB13" s="9">
        <f t="shared" si="32"/>
        <v>77684.040000000008</v>
      </c>
      <c r="BC13" s="9">
        <f t="shared" si="33"/>
        <v>20760.390000000003</v>
      </c>
      <c r="BD13" s="9">
        <f t="shared" si="34"/>
        <v>33484.5</v>
      </c>
      <c r="BE13" s="9">
        <f t="shared" si="35"/>
        <v>17411.940000000002</v>
      </c>
      <c r="BF13" s="9">
        <f t="shared" si="36"/>
        <v>30136.049999999996</v>
      </c>
      <c r="BG13" s="9">
        <f t="shared" si="37"/>
        <v>312075.54000000004</v>
      </c>
      <c r="BH13" s="9">
        <f t="shared" si="38"/>
        <v>129919.86000000002</v>
      </c>
      <c r="BI13" s="9">
        <f t="shared" si="39"/>
        <v>13393.800000000001</v>
      </c>
      <c r="BJ13" s="9">
        <f t="shared" si="40"/>
        <v>243097.46999999997</v>
      </c>
      <c r="BK13" s="9">
        <f t="shared" si="41"/>
        <v>104471.64000000001</v>
      </c>
      <c r="BL13" s="9">
        <f t="shared" si="42"/>
        <v>122553.26999999999</v>
      </c>
      <c r="BM13" s="9">
        <f t="shared" si="43"/>
        <v>153359.01</v>
      </c>
      <c r="BN13" s="9">
        <f t="shared" si="44"/>
        <v>539100.45000000007</v>
      </c>
      <c r="BO13" s="9">
        <f t="shared" si="45"/>
        <v>0</v>
      </c>
      <c r="BP13" s="9">
        <f t="shared" si="46"/>
        <v>229703.66999999998</v>
      </c>
      <c r="BQ13" s="9">
        <f t="shared" si="47"/>
        <v>320781.50999999995</v>
      </c>
      <c r="BR13" s="9">
        <f t="shared" si="48"/>
        <v>13393.800000000001</v>
      </c>
      <c r="BS13" s="9">
        <f t="shared" si="49"/>
        <v>28796.67</v>
      </c>
      <c r="BT13" s="9">
        <f t="shared" si="50"/>
        <v>33484.5</v>
      </c>
    </row>
    <row r="14" spans="1:72" s="13" customFormat="1" ht="12" customHeight="1" x14ac:dyDescent="0.25">
      <c r="A14" s="4">
        <f t="shared" si="2"/>
        <v>10</v>
      </c>
      <c r="B14" s="5" t="s">
        <v>64</v>
      </c>
      <c r="C14" s="6">
        <f t="shared" si="0"/>
        <v>6448.65</v>
      </c>
      <c r="D14" s="7">
        <v>4375.55</v>
      </c>
      <c r="E14" s="8">
        <v>2073.1</v>
      </c>
      <c r="F14" s="7">
        <v>1381.8</v>
      </c>
      <c r="G14" s="4" t="s">
        <v>54</v>
      </c>
      <c r="H14" s="10">
        <v>1</v>
      </c>
      <c r="I14" s="10" t="s">
        <v>55</v>
      </c>
      <c r="J14" s="11">
        <v>34.979999999999997</v>
      </c>
      <c r="K14" s="12">
        <f>0.15+0.15+0.15+0.1+0.3</f>
        <v>0.84999999999999987</v>
      </c>
      <c r="L14" s="12">
        <f>0.27+0.2+0.21</f>
        <v>0.68</v>
      </c>
      <c r="M14" s="12">
        <f>0.3+0.15+0.3+0.24</f>
        <v>0.99</v>
      </c>
      <c r="N14" s="12">
        <f>0.12+0.12+0.2</f>
        <v>0.44</v>
      </c>
      <c r="O14" s="12">
        <f>0.1+0.1+0.23</f>
        <v>0.43000000000000005</v>
      </c>
      <c r="P14" s="12">
        <f>0.15+0.1+0.12+0.23+0.5+0.32</f>
        <v>1.4200000000000002</v>
      </c>
      <c r="Q14" s="12">
        <f>0.1+0.1+0.27</f>
        <v>0.47000000000000003</v>
      </c>
      <c r="R14" s="12">
        <f>0.15+0.05+0.1+0.2+0.16+0.5</f>
        <v>1.1600000000000001</v>
      </c>
      <c r="S14" s="12">
        <f>0.16+0.05+0.1</f>
        <v>0.31000000000000005</v>
      </c>
      <c r="T14" s="12">
        <v>0.5</v>
      </c>
      <c r="U14" s="12">
        <f>0.1+0.16</f>
        <v>0.26</v>
      </c>
      <c r="V14" s="12">
        <f>0.1+0.35</f>
        <v>0.44999999999999996</v>
      </c>
      <c r="W14" s="12">
        <v>0</v>
      </c>
      <c r="X14" s="12">
        <f>0.27+0.27+0.39+0.34+0.34+0.33</f>
        <v>1.9400000000000002</v>
      </c>
      <c r="Y14" s="12">
        <v>0.2</v>
      </c>
      <c r="Z14" s="12">
        <f>0.48+0.55+0.34+0.31+0.68+0.51+0.38+0.38</f>
        <v>3.63</v>
      </c>
      <c r="AA14" s="12">
        <f>0.34+0.46+0.42+0.34</f>
        <v>1.56</v>
      </c>
      <c r="AB14" s="12">
        <v>0</v>
      </c>
      <c r="AC14" s="12">
        <f>0.5+0.5+0.44+0.46+0.39</f>
        <v>2.29</v>
      </c>
      <c r="AD14" s="12">
        <f>1.07+0.55+0.59+0.62+1.25+2.88+0.57+0.52</f>
        <v>8.0500000000000007</v>
      </c>
      <c r="AE14" s="12">
        <v>0</v>
      </c>
      <c r="AF14" s="12">
        <f>1.5+0.5+0.2+1.01+0.38</f>
        <v>3.59</v>
      </c>
      <c r="AG14" s="12">
        <f>0.69+0.6+0.42+0.54+0.48+0.7+0.34+0.59+0.43</f>
        <v>4.7899999999999991</v>
      </c>
      <c r="AH14" s="12">
        <v>0.2</v>
      </c>
      <c r="AI14" s="12">
        <f>0.05+0.12+0.14</f>
        <v>0.31</v>
      </c>
      <c r="AJ14" s="12">
        <v>0.46</v>
      </c>
      <c r="AK14" s="12">
        <v>40</v>
      </c>
      <c r="AL14" s="12">
        <v>40</v>
      </c>
      <c r="AM14" s="12">
        <v>2604.04</v>
      </c>
      <c r="AN14" s="9">
        <v>195.98199600000001</v>
      </c>
      <c r="AO14" s="9">
        <v>42.3</v>
      </c>
      <c r="AP14" s="12">
        <v>2604.04</v>
      </c>
      <c r="AQ14" s="9">
        <v>0</v>
      </c>
      <c r="AR14" s="9">
        <v>0</v>
      </c>
      <c r="AS14" s="9">
        <v>4.71</v>
      </c>
      <c r="AT14" s="11">
        <f t="shared" si="24"/>
        <v>1353442.6619999998</v>
      </c>
      <c r="AU14" s="9">
        <f t="shared" si="25"/>
        <v>32888.114999999991</v>
      </c>
      <c r="AV14" s="9">
        <f t="shared" si="26"/>
        <v>26310.492000000002</v>
      </c>
      <c r="AW14" s="9">
        <f t="shared" si="27"/>
        <v>38304.981</v>
      </c>
      <c r="AX14" s="9">
        <f t="shared" si="28"/>
        <v>17024.436000000002</v>
      </c>
      <c r="AY14" s="9">
        <f t="shared" si="29"/>
        <v>16637.517</v>
      </c>
      <c r="AZ14" s="9">
        <f t="shared" si="30"/>
        <v>54942.498000000007</v>
      </c>
      <c r="BA14" s="9">
        <f t="shared" si="31"/>
        <v>18185.192999999999</v>
      </c>
      <c r="BB14" s="9">
        <f t="shared" si="32"/>
        <v>44882.603999999999</v>
      </c>
      <c r="BC14" s="9">
        <f t="shared" si="33"/>
        <v>11994.489000000001</v>
      </c>
      <c r="BD14" s="9">
        <f t="shared" si="34"/>
        <v>19345.949999999997</v>
      </c>
      <c r="BE14" s="9">
        <f t="shared" si="35"/>
        <v>10059.894</v>
      </c>
      <c r="BF14" s="9">
        <f t="shared" si="36"/>
        <v>17411.354999999996</v>
      </c>
      <c r="BG14" s="9">
        <f t="shared" si="37"/>
        <v>0</v>
      </c>
      <c r="BH14" s="9">
        <f t="shared" si="38"/>
        <v>75062.286000000007</v>
      </c>
      <c r="BI14" s="9">
        <f t="shared" si="39"/>
        <v>7738.38</v>
      </c>
      <c r="BJ14" s="9">
        <f t="shared" si="40"/>
        <v>140451.59699999998</v>
      </c>
      <c r="BK14" s="9">
        <f t="shared" si="41"/>
        <v>60359.364000000001</v>
      </c>
      <c r="BL14" s="9">
        <f t="shared" si="42"/>
        <v>0</v>
      </c>
      <c r="BM14" s="9">
        <f t="shared" si="43"/>
        <v>88604.451000000001</v>
      </c>
      <c r="BN14" s="9">
        <f t="shared" si="44"/>
        <v>311469.79499999998</v>
      </c>
      <c r="BO14" s="9">
        <f t="shared" si="45"/>
        <v>0</v>
      </c>
      <c r="BP14" s="9">
        <f t="shared" si="46"/>
        <v>138903.92099999997</v>
      </c>
      <c r="BQ14" s="9">
        <f t="shared" si="47"/>
        <v>185334.20099999997</v>
      </c>
      <c r="BR14" s="9">
        <f t="shared" si="48"/>
        <v>7738.38</v>
      </c>
      <c r="BS14" s="9">
        <f t="shared" si="49"/>
        <v>11994.488999999998</v>
      </c>
      <c r="BT14" s="9">
        <f t="shared" si="50"/>
        <v>17798.273999999998</v>
      </c>
    </row>
    <row r="15" spans="1:72" s="13" customFormat="1" ht="12" customHeight="1" x14ac:dyDescent="0.25">
      <c r="A15" s="4">
        <f t="shared" si="2"/>
        <v>11</v>
      </c>
      <c r="B15" s="5" t="s">
        <v>65</v>
      </c>
      <c r="C15" s="6">
        <f t="shared" si="0"/>
        <v>3124.7</v>
      </c>
      <c r="D15" s="7">
        <v>3124.7</v>
      </c>
      <c r="E15" s="8">
        <v>0</v>
      </c>
      <c r="F15" s="7">
        <v>1469.5</v>
      </c>
      <c r="G15" s="4" t="s">
        <v>54</v>
      </c>
      <c r="H15" s="10">
        <v>3</v>
      </c>
      <c r="I15" s="10" t="s">
        <v>55</v>
      </c>
      <c r="J15" s="11">
        <v>40.33</v>
      </c>
      <c r="K15" s="9">
        <f>0.15+0.15+0.15+0.1+0.3</f>
        <v>0.84999999999999987</v>
      </c>
      <c r="L15" s="9">
        <f>0.27+0.2+0.21</f>
        <v>0.68</v>
      </c>
      <c r="M15" s="9">
        <f>0.3+0.15+0.3+0.24</f>
        <v>0.99</v>
      </c>
      <c r="N15" s="9">
        <f>0.12+0.12+0.2</f>
        <v>0.44</v>
      </c>
      <c r="O15" s="9">
        <f>0.1+0.1+0.23</f>
        <v>0.43000000000000005</v>
      </c>
      <c r="P15" s="9">
        <f>0.15+0.1+0.12+0.23+0.5+0.32</f>
        <v>1.4200000000000002</v>
      </c>
      <c r="Q15" s="9">
        <f>0.1+0.1+0.27</f>
        <v>0.47000000000000003</v>
      </c>
      <c r="R15" s="9">
        <f>0.15+0.05+0.1+0.2+0.16+0.5</f>
        <v>1.1600000000000001</v>
      </c>
      <c r="S15" s="9">
        <f>0.16+0.05+0.1</f>
        <v>0.31000000000000005</v>
      </c>
      <c r="T15" s="9">
        <v>0.5</v>
      </c>
      <c r="U15" s="9">
        <f>0.1+0.16</f>
        <v>0.26</v>
      </c>
      <c r="V15" s="9">
        <f>0.1+0.35</f>
        <v>0.44999999999999996</v>
      </c>
      <c r="W15" s="9">
        <f>0.38+1.59+1.49+1.2</f>
        <v>4.66</v>
      </c>
      <c r="X15" s="9">
        <f>0.27+0.27+0.39+0.34+0.34+0.33</f>
        <v>1.9400000000000002</v>
      </c>
      <c r="Y15" s="9">
        <v>0.2</v>
      </c>
      <c r="Z15" s="9">
        <f>0.48+0.55+0.34+0.31+0.68+0.51+0.38+0.38</f>
        <v>3.63</v>
      </c>
      <c r="AA15" s="9">
        <f>0.34+0.46+0.42+0.34</f>
        <v>1.56</v>
      </c>
      <c r="AB15" s="12">
        <v>0</v>
      </c>
      <c r="AC15" s="9">
        <f>0.5+0.5+0.44+0.46+0.39</f>
        <v>2.29</v>
      </c>
      <c r="AD15" s="9">
        <f>1.07+0.55+0.59+0.62+1.25+2.88+0.57+0.52</f>
        <v>8.0500000000000007</v>
      </c>
      <c r="AE15" s="9">
        <f>0.23+0.23+0.23</f>
        <v>0.69000000000000006</v>
      </c>
      <c r="AF15" s="9">
        <f>1.5+0.5+0.2+1.01+0.38</f>
        <v>3.59</v>
      </c>
      <c r="AG15" s="9">
        <f>0.69+0.6+0.42+0.54+0.48+0.7+0.34+0.59+0.43</f>
        <v>4.7899999999999991</v>
      </c>
      <c r="AH15" s="9">
        <v>0.2</v>
      </c>
      <c r="AI15" s="9">
        <f>0.05+0.12+0.14</f>
        <v>0.31</v>
      </c>
      <c r="AJ15" s="9">
        <v>0.46</v>
      </c>
      <c r="AK15" s="12">
        <v>40</v>
      </c>
      <c r="AL15" s="12">
        <v>40</v>
      </c>
      <c r="AM15" s="12">
        <v>2604.04</v>
      </c>
      <c r="AN15" s="9">
        <v>195.98199600000001</v>
      </c>
      <c r="AO15" s="9">
        <v>42.3</v>
      </c>
      <c r="AP15" s="12">
        <v>2604.04</v>
      </c>
      <c r="AQ15" s="9">
        <v>7.85</v>
      </c>
      <c r="AR15" s="9">
        <v>0</v>
      </c>
      <c r="AS15" s="9">
        <v>4.71</v>
      </c>
      <c r="AT15" s="11">
        <f t="shared" si="24"/>
        <v>756114.90599999996</v>
      </c>
      <c r="AU15" s="9">
        <f t="shared" si="25"/>
        <v>15935.969999999998</v>
      </c>
      <c r="AV15" s="9">
        <f t="shared" si="26"/>
        <v>12748.775999999998</v>
      </c>
      <c r="AW15" s="9">
        <f t="shared" si="27"/>
        <v>18560.718000000001</v>
      </c>
      <c r="AX15" s="9">
        <f t="shared" si="28"/>
        <v>8249.2079999999987</v>
      </c>
      <c r="AY15" s="9">
        <f t="shared" si="29"/>
        <v>8061.7260000000006</v>
      </c>
      <c r="AZ15" s="9">
        <f t="shared" si="30"/>
        <v>26622.444000000003</v>
      </c>
      <c r="BA15" s="9">
        <f t="shared" si="31"/>
        <v>8811.6539999999986</v>
      </c>
      <c r="BB15" s="9">
        <f t="shared" si="32"/>
        <v>21747.912</v>
      </c>
      <c r="BC15" s="9">
        <f t="shared" si="33"/>
        <v>5811.9420000000009</v>
      </c>
      <c r="BD15" s="9">
        <f t="shared" si="34"/>
        <v>9374.0999999999985</v>
      </c>
      <c r="BE15" s="9">
        <f t="shared" si="35"/>
        <v>4874.5320000000002</v>
      </c>
      <c r="BF15" s="9">
        <f t="shared" si="36"/>
        <v>8436.6899999999987</v>
      </c>
      <c r="BG15" s="9">
        <f t="shared" si="37"/>
        <v>87366.611999999994</v>
      </c>
      <c r="BH15" s="9">
        <f t="shared" si="38"/>
        <v>36371.508000000002</v>
      </c>
      <c r="BI15" s="9">
        <f t="shared" si="39"/>
        <v>3749.6400000000003</v>
      </c>
      <c r="BJ15" s="9">
        <f t="shared" si="40"/>
        <v>68055.965999999986</v>
      </c>
      <c r="BK15" s="9">
        <f t="shared" si="41"/>
        <v>29247.192000000003</v>
      </c>
      <c r="BL15" s="9">
        <f t="shared" si="42"/>
        <v>0</v>
      </c>
      <c r="BM15" s="9">
        <f t="shared" si="43"/>
        <v>42933.377999999997</v>
      </c>
      <c r="BN15" s="9">
        <f t="shared" si="44"/>
        <v>150923.01</v>
      </c>
      <c r="BO15" s="9">
        <f t="shared" si="45"/>
        <v>12936.258000000002</v>
      </c>
      <c r="BP15" s="9">
        <f t="shared" si="46"/>
        <v>67306.038</v>
      </c>
      <c r="BQ15" s="9">
        <f t="shared" si="47"/>
        <v>89803.877999999982</v>
      </c>
      <c r="BR15" s="9">
        <f t="shared" si="48"/>
        <v>3749.6400000000003</v>
      </c>
      <c r="BS15" s="9">
        <f t="shared" si="49"/>
        <v>5811.9419999999991</v>
      </c>
      <c r="BT15" s="9">
        <f t="shared" si="50"/>
        <v>8624.1720000000005</v>
      </c>
    </row>
    <row r="16" spans="1:72" s="13" customFormat="1" ht="12" customHeight="1" x14ac:dyDescent="0.25">
      <c r="A16" s="4">
        <f t="shared" si="2"/>
        <v>12</v>
      </c>
      <c r="B16" s="5" t="s">
        <v>66</v>
      </c>
      <c r="C16" s="6">
        <f t="shared" si="0"/>
        <v>595.5</v>
      </c>
      <c r="D16" s="7">
        <v>595.5</v>
      </c>
      <c r="E16" s="8">
        <v>0</v>
      </c>
      <c r="F16" s="7">
        <v>314.5</v>
      </c>
      <c r="G16" s="4" t="s">
        <v>54</v>
      </c>
      <c r="H16" s="10">
        <v>6</v>
      </c>
      <c r="I16" s="10" t="s">
        <v>55</v>
      </c>
      <c r="J16" s="11">
        <v>23.78</v>
      </c>
      <c r="K16" s="9">
        <f>0.15+0.15+0.15+0.1+0.3</f>
        <v>0.84999999999999987</v>
      </c>
      <c r="L16" s="12">
        <v>0</v>
      </c>
      <c r="M16" s="9">
        <f>0.3+0.15+0.3+0.24</f>
        <v>0.99</v>
      </c>
      <c r="N16" s="9">
        <f>0.12+0.12+0.2</f>
        <v>0.44</v>
      </c>
      <c r="O16" s="12">
        <v>0</v>
      </c>
      <c r="P16" s="9">
        <f>0.15+0.1+0.12+0.23+0.5+0.32</f>
        <v>1.4200000000000002</v>
      </c>
      <c r="Q16" s="9">
        <f>0.1+0.1+0.27</f>
        <v>0.47000000000000003</v>
      </c>
      <c r="R16" s="9">
        <f>0.15+0.05+0.1+0.2+0.16+0.5</f>
        <v>1.1600000000000001</v>
      </c>
      <c r="S16" s="9">
        <f>0.16+0.05+0.1</f>
        <v>0.31000000000000005</v>
      </c>
      <c r="T16" s="9">
        <v>0.5</v>
      </c>
      <c r="U16" s="9">
        <f>0.1+0.16</f>
        <v>0.26</v>
      </c>
      <c r="V16" s="9">
        <f>0.1+0.35</f>
        <v>0.44999999999999996</v>
      </c>
      <c r="W16" s="12">
        <v>0</v>
      </c>
      <c r="X16" s="9">
        <f>0.34+0.33</f>
        <v>0.67</v>
      </c>
      <c r="Y16" s="9">
        <v>0.2</v>
      </c>
      <c r="Z16" s="9">
        <f>0.48+0.55+0.34+0.31+0.68+0.51+0.38+0.38</f>
        <v>3.63</v>
      </c>
      <c r="AA16" s="9">
        <f>0.34+0.46+0.42+0.34</f>
        <v>1.56</v>
      </c>
      <c r="AB16" s="12">
        <v>0</v>
      </c>
      <c r="AC16" s="9">
        <f>0.5+0.5+0.44</f>
        <v>1.44</v>
      </c>
      <c r="AD16" s="12">
        <v>0</v>
      </c>
      <c r="AE16" s="12">
        <v>0</v>
      </c>
      <c r="AF16" s="9">
        <f>1.5+0.5+0.2+1.01+0.38</f>
        <v>3.59</v>
      </c>
      <c r="AG16" s="9">
        <f>0.69+0.6+0.42+0.54+0.48+0.7+0.34+0.59+0.43</f>
        <v>4.7899999999999991</v>
      </c>
      <c r="AH16" s="9">
        <v>0.2</v>
      </c>
      <c r="AI16" s="9">
        <f>0.07+0.14+0.16</f>
        <v>0.37</v>
      </c>
      <c r="AJ16" s="9">
        <v>0.48</v>
      </c>
      <c r="AK16" s="12">
        <v>40</v>
      </c>
      <c r="AL16" s="12">
        <v>40</v>
      </c>
      <c r="AM16" s="12">
        <v>2604.04</v>
      </c>
      <c r="AN16" s="9">
        <v>195.98199600000001</v>
      </c>
      <c r="AO16" s="9">
        <v>42.3</v>
      </c>
      <c r="AP16" s="12">
        <v>2604.04</v>
      </c>
      <c r="AQ16" s="9">
        <v>7.85</v>
      </c>
      <c r="AR16" s="9">
        <v>0</v>
      </c>
      <c r="AS16" s="9">
        <v>4.71</v>
      </c>
      <c r="AT16" s="11">
        <f t="shared" si="24"/>
        <v>84965.94</v>
      </c>
      <c r="AU16" s="9">
        <f t="shared" si="25"/>
        <v>3037.0499999999993</v>
      </c>
      <c r="AV16" s="9">
        <f t="shared" si="26"/>
        <v>0</v>
      </c>
      <c r="AW16" s="9">
        <f t="shared" si="27"/>
        <v>3537.2699999999995</v>
      </c>
      <c r="AX16" s="9">
        <f t="shared" si="28"/>
        <v>1572.12</v>
      </c>
      <c r="AY16" s="9">
        <f t="shared" si="29"/>
        <v>0</v>
      </c>
      <c r="AZ16" s="9">
        <f t="shared" si="30"/>
        <v>5073.6600000000008</v>
      </c>
      <c r="BA16" s="9">
        <f t="shared" si="31"/>
        <v>1679.31</v>
      </c>
      <c r="BB16" s="9">
        <f t="shared" si="32"/>
        <v>4144.68</v>
      </c>
      <c r="BC16" s="9">
        <f t="shared" si="33"/>
        <v>1107.6300000000001</v>
      </c>
      <c r="BD16" s="9">
        <f t="shared" si="34"/>
        <v>1786.5</v>
      </c>
      <c r="BE16" s="9">
        <f t="shared" si="35"/>
        <v>928.98</v>
      </c>
      <c r="BF16" s="9">
        <f t="shared" si="36"/>
        <v>1607.85</v>
      </c>
      <c r="BG16" s="9">
        <f t="shared" si="37"/>
        <v>0</v>
      </c>
      <c r="BH16" s="9">
        <f t="shared" si="38"/>
        <v>2393.91</v>
      </c>
      <c r="BI16" s="9">
        <f t="shared" si="39"/>
        <v>714.6</v>
      </c>
      <c r="BJ16" s="9">
        <f t="shared" si="40"/>
        <v>12969.99</v>
      </c>
      <c r="BK16" s="9">
        <f t="shared" si="41"/>
        <v>5573.88</v>
      </c>
      <c r="BL16" s="9">
        <f t="shared" si="42"/>
        <v>0</v>
      </c>
      <c r="BM16" s="9">
        <f t="shared" si="43"/>
        <v>5145.12</v>
      </c>
      <c r="BN16" s="9">
        <f t="shared" si="44"/>
        <v>0</v>
      </c>
      <c r="BO16" s="9">
        <f t="shared" si="45"/>
        <v>0</v>
      </c>
      <c r="BP16" s="9">
        <f t="shared" si="46"/>
        <v>12827.07</v>
      </c>
      <c r="BQ16" s="9">
        <f t="shared" si="47"/>
        <v>17114.669999999998</v>
      </c>
      <c r="BR16" s="9">
        <f t="shared" si="48"/>
        <v>714.6</v>
      </c>
      <c r="BS16" s="9">
        <f t="shared" si="49"/>
        <v>1322.01</v>
      </c>
      <c r="BT16" s="9">
        <f t="shared" si="50"/>
        <v>1715.04</v>
      </c>
    </row>
    <row r="17" spans="1:72" s="13" customFormat="1" ht="12" customHeight="1" x14ac:dyDescent="0.25">
      <c r="A17" s="4">
        <f t="shared" si="2"/>
        <v>13</v>
      </c>
      <c r="B17" s="5" t="s">
        <v>67</v>
      </c>
      <c r="C17" s="6">
        <f t="shared" si="0"/>
        <v>9375.2000000000007</v>
      </c>
      <c r="D17" s="7">
        <v>9375.2000000000007</v>
      </c>
      <c r="E17" s="8">
        <v>0</v>
      </c>
      <c r="F17" s="7">
        <v>2984.9</v>
      </c>
      <c r="G17" s="4" t="s">
        <v>54</v>
      </c>
      <c r="H17" s="10">
        <v>1</v>
      </c>
      <c r="I17" s="10" t="s">
        <v>55</v>
      </c>
      <c r="J17" s="11">
        <v>41.47</v>
      </c>
      <c r="K17" s="12">
        <f t="shared" ref="K17:K38" si="51">0.15+0.15+0.15+0.1+0.3</f>
        <v>0.84999999999999987</v>
      </c>
      <c r="L17" s="12">
        <f t="shared" ref="L17:L38" si="52">0.27+0.2+0.21</f>
        <v>0.68</v>
      </c>
      <c r="M17" s="12">
        <f t="shared" ref="M17:M38" si="53">0.3+0.15+0.3+0.24</f>
        <v>0.99</v>
      </c>
      <c r="N17" s="12">
        <f t="shared" ref="N17:N38" si="54">0.12+0.12+0.2</f>
        <v>0.44</v>
      </c>
      <c r="O17" s="12">
        <f t="shared" ref="O17:O38" si="55">0.1+0.1+0.23</f>
        <v>0.43000000000000005</v>
      </c>
      <c r="P17" s="12">
        <f t="shared" ref="P17:P38" si="56">0.15+0.1+0.12+0.23+0.5+0.32</f>
        <v>1.4200000000000002</v>
      </c>
      <c r="Q17" s="12">
        <f t="shared" ref="Q17:Q38" si="57">0.1+0.1+0.27</f>
        <v>0.47000000000000003</v>
      </c>
      <c r="R17" s="12">
        <f t="shared" ref="R17:R38" si="58">0.15+0.05+0.1+0.2+0.16+0.5</f>
        <v>1.1600000000000001</v>
      </c>
      <c r="S17" s="12">
        <f t="shared" ref="S17:S38" si="59">0.16+0.05+0.1</f>
        <v>0.31000000000000005</v>
      </c>
      <c r="T17" s="12">
        <v>0.5</v>
      </c>
      <c r="U17" s="12">
        <f t="shared" ref="U17:U38" si="60">0.1+0.16</f>
        <v>0.26</v>
      </c>
      <c r="V17" s="12">
        <f t="shared" ref="V17:V38" si="61">0.1+0.35</f>
        <v>0.44999999999999996</v>
      </c>
      <c r="W17" s="12">
        <f t="shared" ref="W17:W38" si="62">0.38+1.59+1.49+1.2</f>
        <v>4.66</v>
      </c>
      <c r="X17" s="12">
        <f t="shared" ref="X17:X38" si="63">0.27+0.27+0.39+0.34+0.34+0.33</f>
        <v>1.9400000000000002</v>
      </c>
      <c r="Y17" s="12">
        <v>0.2</v>
      </c>
      <c r="Z17" s="12">
        <f t="shared" ref="Z17:Z38" si="64">0.48+0.55+0.34+0.31+0.68+0.51+0.38+0.38</f>
        <v>3.63</v>
      </c>
      <c r="AA17" s="12">
        <f t="shared" ref="AA17:AA38" si="65">0.34+0.46+0.42+0.34</f>
        <v>1.56</v>
      </c>
      <c r="AB17" s="12">
        <f t="shared" ref="AB17:AB38" si="66">0.3+0.33+0.5+0.2+0.5</f>
        <v>1.8299999999999998</v>
      </c>
      <c r="AC17" s="12">
        <f t="shared" ref="AC17:AC38" si="67">0.5+0.5+0.44+0.46+0.39</f>
        <v>2.29</v>
      </c>
      <c r="AD17" s="12">
        <f t="shared" ref="AD17:AD38" si="68">1.07+0.55+0.59+0.62+1.25+2.88+0.57+0.52</f>
        <v>8.0500000000000007</v>
      </c>
      <c r="AE17" s="12">
        <v>0</v>
      </c>
      <c r="AF17" s="12">
        <f t="shared" ref="AF17:AF38" si="69">1.46+0.46+0.16+1.01+0.34</f>
        <v>3.4299999999999997</v>
      </c>
      <c r="AG17" s="12">
        <f t="shared" ref="AG17:AG38" si="70">0.69+0.6+0.42+0.54+0.48+0.7+0.34+0.59+0.43</f>
        <v>4.7899999999999991</v>
      </c>
      <c r="AH17" s="12">
        <v>0.2</v>
      </c>
      <c r="AI17" s="12">
        <f t="shared" ref="AI17:AI38" si="71">0.09+0.16+0.18</f>
        <v>0.43</v>
      </c>
      <c r="AJ17" s="12">
        <v>0.5</v>
      </c>
      <c r="AK17" s="12">
        <v>40</v>
      </c>
      <c r="AL17" s="12">
        <v>40</v>
      </c>
      <c r="AM17" s="9">
        <v>2193.54</v>
      </c>
      <c r="AN17" s="9">
        <v>171.393046</v>
      </c>
      <c r="AO17" s="9">
        <v>32.83</v>
      </c>
      <c r="AP17" s="9">
        <v>2193.54</v>
      </c>
      <c r="AQ17" s="9">
        <v>0</v>
      </c>
      <c r="AR17" s="9">
        <v>0</v>
      </c>
      <c r="AS17" s="9">
        <v>4.71</v>
      </c>
      <c r="AT17" s="11">
        <f t="shared" si="24"/>
        <v>2332737.264</v>
      </c>
      <c r="AU17" s="9">
        <f t="shared" si="25"/>
        <v>47813.52</v>
      </c>
      <c r="AV17" s="9">
        <f t="shared" si="26"/>
        <v>38250.816000000006</v>
      </c>
      <c r="AW17" s="9">
        <f t="shared" si="27"/>
        <v>55688.688000000002</v>
      </c>
      <c r="AX17" s="9">
        <f t="shared" si="28"/>
        <v>24750.528000000006</v>
      </c>
      <c r="AY17" s="9">
        <f t="shared" si="29"/>
        <v>24188.016000000003</v>
      </c>
      <c r="AZ17" s="9">
        <f t="shared" si="30"/>
        <v>79876.704000000027</v>
      </c>
      <c r="BA17" s="9">
        <f t="shared" si="31"/>
        <v>26438.064000000006</v>
      </c>
      <c r="BB17" s="9">
        <f t="shared" si="32"/>
        <v>65251.392000000007</v>
      </c>
      <c r="BC17" s="9">
        <f t="shared" si="33"/>
        <v>17437.872000000003</v>
      </c>
      <c r="BD17" s="9">
        <f t="shared" si="34"/>
        <v>28125.600000000002</v>
      </c>
      <c r="BE17" s="9">
        <f t="shared" si="35"/>
        <v>14625.312000000002</v>
      </c>
      <c r="BF17" s="9">
        <f t="shared" si="36"/>
        <v>25313.040000000001</v>
      </c>
      <c r="BG17" s="9">
        <f t="shared" si="37"/>
        <v>262130.59200000006</v>
      </c>
      <c r="BH17" s="9">
        <f t="shared" si="38"/>
        <v>109127.32800000001</v>
      </c>
      <c r="BI17" s="9">
        <f t="shared" si="39"/>
        <v>11250.240000000002</v>
      </c>
      <c r="BJ17" s="9">
        <f t="shared" si="40"/>
        <v>204191.85600000003</v>
      </c>
      <c r="BK17" s="9">
        <f t="shared" si="41"/>
        <v>87751.872000000003</v>
      </c>
      <c r="BL17" s="9">
        <f t="shared" si="42"/>
        <v>102939.696</v>
      </c>
      <c r="BM17" s="9">
        <f t="shared" si="43"/>
        <v>128815.24800000002</v>
      </c>
      <c r="BN17" s="9">
        <f t="shared" si="44"/>
        <v>452822.16000000009</v>
      </c>
      <c r="BO17" s="9">
        <f t="shared" si="45"/>
        <v>0</v>
      </c>
      <c r="BP17" s="9">
        <f t="shared" si="46"/>
        <v>192941.61600000001</v>
      </c>
      <c r="BQ17" s="9">
        <f t="shared" si="47"/>
        <v>269443.24800000002</v>
      </c>
      <c r="BR17" s="9">
        <f t="shared" si="48"/>
        <v>11250.240000000002</v>
      </c>
      <c r="BS17" s="9">
        <f t="shared" si="49"/>
        <v>24188.016000000003</v>
      </c>
      <c r="BT17" s="9">
        <f t="shared" si="50"/>
        <v>28125.600000000002</v>
      </c>
    </row>
    <row r="18" spans="1:72" s="13" customFormat="1" ht="12" customHeight="1" x14ac:dyDescent="0.25">
      <c r="A18" s="4">
        <f t="shared" si="2"/>
        <v>14</v>
      </c>
      <c r="B18" s="5" t="s">
        <v>68</v>
      </c>
      <c r="C18" s="6">
        <f t="shared" si="0"/>
        <v>6810.3</v>
      </c>
      <c r="D18" s="7">
        <v>5657.3</v>
      </c>
      <c r="E18" s="8">
        <v>1153</v>
      </c>
      <c r="F18" s="7">
        <v>1542.1</v>
      </c>
      <c r="G18" s="4" t="s">
        <v>54</v>
      </c>
      <c r="H18" s="10">
        <v>1</v>
      </c>
      <c r="I18" s="10" t="s">
        <v>55</v>
      </c>
      <c r="J18" s="11">
        <v>41.47</v>
      </c>
      <c r="K18" s="12">
        <f t="shared" si="51"/>
        <v>0.84999999999999987</v>
      </c>
      <c r="L18" s="12">
        <f t="shared" si="52"/>
        <v>0.68</v>
      </c>
      <c r="M18" s="12">
        <f t="shared" si="53"/>
        <v>0.99</v>
      </c>
      <c r="N18" s="12">
        <f t="shared" si="54"/>
        <v>0.44</v>
      </c>
      <c r="O18" s="12">
        <f t="shared" si="55"/>
        <v>0.43000000000000005</v>
      </c>
      <c r="P18" s="12">
        <f t="shared" si="56"/>
        <v>1.4200000000000002</v>
      </c>
      <c r="Q18" s="12">
        <f t="shared" si="57"/>
        <v>0.47000000000000003</v>
      </c>
      <c r="R18" s="12">
        <f t="shared" si="58"/>
        <v>1.1600000000000001</v>
      </c>
      <c r="S18" s="12">
        <f t="shared" si="59"/>
        <v>0.31000000000000005</v>
      </c>
      <c r="T18" s="12">
        <v>0.5</v>
      </c>
      <c r="U18" s="12">
        <f t="shared" si="60"/>
        <v>0.26</v>
      </c>
      <c r="V18" s="12">
        <f t="shared" si="61"/>
        <v>0.44999999999999996</v>
      </c>
      <c r="W18" s="12">
        <f t="shared" si="62"/>
        <v>4.66</v>
      </c>
      <c r="X18" s="12">
        <f t="shared" si="63"/>
        <v>1.9400000000000002</v>
      </c>
      <c r="Y18" s="12">
        <v>0.2</v>
      </c>
      <c r="Z18" s="12">
        <f t="shared" si="64"/>
        <v>3.63</v>
      </c>
      <c r="AA18" s="12">
        <f t="shared" si="65"/>
        <v>1.56</v>
      </c>
      <c r="AB18" s="12">
        <f t="shared" si="66"/>
        <v>1.8299999999999998</v>
      </c>
      <c r="AC18" s="12">
        <f t="shared" si="67"/>
        <v>2.29</v>
      </c>
      <c r="AD18" s="12">
        <f t="shared" si="68"/>
        <v>8.0500000000000007</v>
      </c>
      <c r="AE18" s="12">
        <v>0</v>
      </c>
      <c r="AF18" s="12">
        <f t="shared" si="69"/>
        <v>3.4299999999999997</v>
      </c>
      <c r="AG18" s="12">
        <f t="shared" si="70"/>
        <v>4.7899999999999991</v>
      </c>
      <c r="AH18" s="12">
        <v>0.2</v>
      </c>
      <c r="AI18" s="12">
        <f t="shared" si="71"/>
        <v>0.43</v>
      </c>
      <c r="AJ18" s="12">
        <v>0.5</v>
      </c>
      <c r="AK18" s="12">
        <v>40</v>
      </c>
      <c r="AL18" s="12">
        <v>40</v>
      </c>
      <c r="AM18" s="9">
        <v>2193.54</v>
      </c>
      <c r="AN18" s="9">
        <v>171.393046</v>
      </c>
      <c r="AO18" s="9">
        <v>32.83</v>
      </c>
      <c r="AP18" s="9">
        <v>2193.54</v>
      </c>
      <c r="AQ18" s="9">
        <v>0</v>
      </c>
      <c r="AR18" s="9">
        <v>0</v>
      </c>
      <c r="AS18" s="9">
        <v>4.71</v>
      </c>
      <c r="AT18" s="11">
        <f t="shared" si="24"/>
        <v>1694538.8459999999</v>
      </c>
      <c r="AU18" s="9">
        <f t="shared" si="25"/>
        <v>34732.53</v>
      </c>
      <c r="AV18" s="9">
        <f t="shared" si="26"/>
        <v>27786.024000000005</v>
      </c>
      <c r="AW18" s="9">
        <f t="shared" si="27"/>
        <v>40453.182000000001</v>
      </c>
      <c r="AX18" s="9">
        <f t="shared" si="28"/>
        <v>17979.192000000003</v>
      </c>
      <c r="AY18" s="9">
        <f t="shared" si="29"/>
        <v>17570.574000000004</v>
      </c>
      <c r="AZ18" s="9">
        <f t="shared" si="30"/>
        <v>58023.756000000008</v>
      </c>
      <c r="BA18" s="9">
        <f t="shared" si="31"/>
        <v>19205.046000000002</v>
      </c>
      <c r="BB18" s="9">
        <f t="shared" si="32"/>
        <v>47399.688000000009</v>
      </c>
      <c r="BC18" s="9">
        <f t="shared" si="33"/>
        <v>12667.158000000001</v>
      </c>
      <c r="BD18" s="9">
        <f t="shared" si="34"/>
        <v>20430.900000000001</v>
      </c>
      <c r="BE18" s="9">
        <f t="shared" si="35"/>
        <v>10624.068000000001</v>
      </c>
      <c r="BF18" s="9">
        <f t="shared" si="36"/>
        <v>18387.809999999998</v>
      </c>
      <c r="BG18" s="9">
        <f t="shared" si="37"/>
        <v>190415.98800000001</v>
      </c>
      <c r="BH18" s="9">
        <f t="shared" si="38"/>
        <v>79271.892000000007</v>
      </c>
      <c r="BI18" s="9">
        <f t="shared" si="39"/>
        <v>8172.3600000000006</v>
      </c>
      <c r="BJ18" s="9">
        <f t="shared" si="40"/>
        <v>148328.334</v>
      </c>
      <c r="BK18" s="9">
        <f t="shared" si="41"/>
        <v>63744.40800000001</v>
      </c>
      <c r="BL18" s="9">
        <f t="shared" si="42"/>
        <v>74777.093999999997</v>
      </c>
      <c r="BM18" s="9">
        <f t="shared" si="43"/>
        <v>93573.522000000012</v>
      </c>
      <c r="BN18" s="9">
        <f t="shared" si="44"/>
        <v>328937.49000000005</v>
      </c>
      <c r="BO18" s="9">
        <f t="shared" si="45"/>
        <v>0</v>
      </c>
      <c r="BP18" s="9">
        <f t="shared" si="46"/>
        <v>140155.97399999999</v>
      </c>
      <c r="BQ18" s="9">
        <f t="shared" si="47"/>
        <v>195728.02199999997</v>
      </c>
      <c r="BR18" s="9">
        <f t="shared" si="48"/>
        <v>8172.3600000000006</v>
      </c>
      <c r="BS18" s="9">
        <f t="shared" si="49"/>
        <v>17570.574000000001</v>
      </c>
      <c r="BT18" s="9">
        <f t="shared" si="50"/>
        <v>20430.900000000001</v>
      </c>
    </row>
    <row r="19" spans="1:72" s="13" customFormat="1" ht="12" customHeight="1" x14ac:dyDescent="0.25">
      <c r="A19" s="4">
        <f t="shared" si="2"/>
        <v>15</v>
      </c>
      <c r="B19" s="5" t="s">
        <v>69</v>
      </c>
      <c r="C19" s="6">
        <f t="shared" si="0"/>
        <v>12320.1</v>
      </c>
      <c r="D19" s="7">
        <v>12320.1</v>
      </c>
      <c r="E19" s="8">
        <v>0</v>
      </c>
      <c r="F19" s="7">
        <v>2861.6</v>
      </c>
      <c r="G19" s="4" t="s">
        <v>54</v>
      </c>
      <c r="H19" s="10">
        <v>1</v>
      </c>
      <c r="I19" s="10" t="s">
        <v>55</v>
      </c>
      <c r="J19" s="11">
        <v>41.47</v>
      </c>
      <c r="K19" s="12">
        <f t="shared" si="51"/>
        <v>0.84999999999999987</v>
      </c>
      <c r="L19" s="12">
        <f t="shared" si="52"/>
        <v>0.68</v>
      </c>
      <c r="M19" s="12">
        <f t="shared" si="53"/>
        <v>0.99</v>
      </c>
      <c r="N19" s="12">
        <f t="shared" si="54"/>
        <v>0.44</v>
      </c>
      <c r="O19" s="12">
        <f t="shared" si="55"/>
        <v>0.43000000000000005</v>
      </c>
      <c r="P19" s="12">
        <f t="shared" si="56"/>
        <v>1.4200000000000002</v>
      </c>
      <c r="Q19" s="12">
        <f t="shared" si="57"/>
        <v>0.47000000000000003</v>
      </c>
      <c r="R19" s="12">
        <f t="shared" si="58"/>
        <v>1.1600000000000001</v>
      </c>
      <c r="S19" s="12">
        <f t="shared" si="59"/>
        <v>0.31000000000000005</v>
      </c>
      <c r="T19" s="12">
        <v>0.5</v>
      </c>
      <c r="U19" s="12">
        <f t="shared" si="60"/>
        <v>0.26</v>
      </c>
      <c r="V19" s="12">
        <f t="shared" si="61"/>
        <v>0.44999999999999996</v>
      </c>
      <c r="W19" s="12">
        <f t="shared" si="62"/>
        <v>4.66</v>
      </c>
      <c r="X19" s="12">
        <f t="shared" si="63"/>
        <v>1.9400000000000002</v>
      </c>
      <c r="Y19" s="12">
        <v>0.2</v>
      </c>
      <c r="Z19" s="12">
        <f t="shared" si="64"/>
        <v>3.63</v>
      </c>
      <c r="AA19" s="12">
        <f t="shared" si="65"/>
        <v>1.56</v>
      </c>
      <c r="AB19" s="12">
        <f t="shared" si="66"/>
        <v>1.8299999999999998</v>
      </c>
      <c r="AC19" s="12">
        <f t="shared" si="67"/>
        <v>2.29</v>
      </c>
      <c r="AD19" s="12">
        <f t="shared" si="68"/>
        <v>8.0500000000000007</v>
      </c>
      <c r="AE19" s="12">
        <v>0</v>
      </c>
      <c r="AF19" s="12">
        <f t="shared" si="69"/>
        <v>3.4299999999999997</v>
      </c>
      <c r="AG19" s="12">
        <f t="shared" si="70"/>
        <v>4.7899999999999991</v>
      </c>
      <c r="AH19" s="12">
        <v>0.2</v>
      </c>
      <c r="AI19" s="12">
        <f t="shared" si="71"/>
        <v>0.43</v>
      </c>
      <c r="AJ19" s="12">
        <v>0.5</v>
      </c>
      <c r="AK19" s="12">
        <v>40</v>
      </c>
      <c r="AL19" s="12">
        <v>40</v>
      </c>
      <c r="AM19" s="9">
        <v>2193.54</v>
      </c>
      <c r="AN19" s="9">
        <v>171.393046</v>
      </c>
      <c r="AO19" s="9">
        <v>32.83</v>
      </c>
      <c r="AP19" s="9">
        <v>2193.54</v>
      </c>
      <c r="AQ19" s="9">
        <v>0</v>
      </c>
      <c r="AR19" s="9">
        <v>0</v>
      </c>
      <c r="AS19" s="9">
        <v>4.71</v>
      </c>
      <c r="AT19" s="11">
        <f t="shared" si="24"/>
        <v>3065487.2820000001</v>
      </c>
      <c r="AU19" s="9">
        <f t="shared" si="25"/>
        <v>62832.509999999995</v>
      </c>
      <c r="AV19" s="9">
        <f t="shared" si="26"/>
        <v>50266.008000000009</v>
      </c>
      <c r="AW19" s="9">
        <f t="shared" si="27"/>
        <v>73181.394</v>
      </c>
      <c r="AX19" s="9">
        <f t="shared" si="28"/>
        <v>32525.063999999998</v>
      </c>
      <c r="AY19" s="9">
        <f t="shared" si="29"/>
        <v>31785.858000000007</v>
      </c>
      <c r="AZ19" s="9">
        <f t="shared" si="30"/>
        <v>104967.25200000001</v>
      </c>
      <c r="BA19" s="9">
        <f t="shared" si="31"/>
        <v>34742.682000000001</v>
      </c>
      <c r="BB19" s="9">
        <f t="shared" si="32"/>
        <v>85747.896000000008</v>
      </c>
      <c r="BC19" s="9">
        <f t="shared" si="33"/>
        <v>22915.386000000006</v>
      </c>
      <c r="BD19" s="9">
        <f t="shared" si="34"/>
        <v>36960.300000000003</v>
      </c>
      <c r="BE19" s="9">
        <f t="shared" si="35"/>
        <v>19219.356</v>
      </c>
      <c r="BF19" s="9">
        <f t="shared" si="36"/>
        <v>33264.269999999997</v>
      </c>
      <c r="BG19" s="9">
        <f t="shared" si="37"/>
        <v>344469.99600000004</v>
      </c>
      <c r="BH19" s="9">
        <f t="shared" si="38"/>
        <v>143405.96400000001</v>
      </c>
      <c r="BI19" s="9">
        <f t="shared" si="39"/>
        <v>14784.120000000003</v>
      </c>
      <c r="BJ19" s="9">
        <f t="shared" si="40"/>
        <v>268331.77800000005</v>
      </c>
      <c r="BK19" s="9">
        <f t="shared" si="41"/>
        <v>115316.136</v>
      </c>
      <c r="BL19" s="9">
        <f t="shared" si="42"/>
        <v>135274.698</v>
      </c>
      <c r="BM19" s="9">
        <f t="shared" si="43"/>
        <v>169278.174</v>
      </c>
      <c r="BN19" s="9">
        <f t="shared" si="44"/>
        <v>595060.83000000007</v>
      </c>
      <c r="BO19" s="9">
        <f t="shared" si="45"/>
        <v>0</v>
      </c>
      <c r="BP19" s="9">
        <f t="shared" si="46"/>
        <v>253547.658</v>
      </c>
      <c r="BQ19" s="9">
        <f t="shared" si="47"/>
        <v>354079.67399999994</v>
      </c>
      <c r="BR19" s="9">
        <f t="shared" si="48"/>
        <v>14784.120000000003</v>
      </c>
      <c r="BS19" s="9">
        <f t="shared" si="49"/>
        <v>31785.858</v>
      </c>
      <c r="BT19" s="9">
        <f t="shared" si="50"/>
        <v>36960.300000000003</v>
      </c>
    </row>
    <row r="20" spans="1:72" s="13" customFormat="1" ht="12" customHeight="1" x14ac:dyDescent="0.25">
      <c r="A20" s="4">
        <f t="shared" si="2"/>
        <v>16</v>
      </c>
      <c r="B20" s="5" t="s">
        <v>70</v>
      </c>
      <c r="C20" s="6">
        <f t="shared" si="0"/>
        <v>17962.04</v>
      </c>
      <c r="D20" s="7">
        <v>17849.54</v>
      </c>
      <c r="E20" s="8">
        <v>112.5</v>
      </c>
      <c r="F20" s="7">
        <v>4722.8999999999996</v>
      </c>
      <c r="G20" s="4" t="s">
        <v>54</v>
      </c>
      <c r="H20" s="10">
        <v>1</v>
      </c>
      <c r="I20" s="10" t="s">
        <v>55</v>
      </c>
      <c r="J20" s="11">
        <v>41.47</v>
      </c>
      <c r="K20" s="12">
        <f t="shared" si="51"/>
        <v>0.84999999999999987</v>
      </c>
      <c r="L20" s="12">
        <f t="shared" si="52"/>
        <v>0.68</v>
      </c>
      <c r="M20" s="12">
        <f t="shared" si="53"/>
        <v>0.99</v>
      </c>
      <c r="N20" s="12">
        <f t="shared" si="54"/>
        <v>0.44</v>
      </c>
      <c r="O20" s="12">
        <f t="shared" si="55"/>
        <v>0.43000000000000005</v>
      </c>
      <c r="P20" s="12">
        <f t="shared" si="56"/>
        <v>1.4200000000000002</v>
      </c>
      <c r="Q20" s="12">
        <f t="shared" si="57"/>
        <v>0.47000000000000003</v>
      </c>
      <c r="R20" s="12">
        <f t="shared" si="58"/>
        <v>1.1600000000000001</v>
      </c>
      <c r="S20" s="12">
        <f t="shared" si="59"/>
        <v>0.31000000000000005</v>
      </c>
      <c r="T20" s="12">
        <v>0.5</v>
      </c>
      <c r="U20" s="12">
        <f t="shared" si="60"/>
        <v>0.26</v>
      </c>
      <c r="V20" s="12">
        <f t="shared" si="61"/>
        <v>0.44999999999999996</v>
      </c>
      <c r="W20" s="12">
        <f t="shared" si="62"/>
        <v>4.66</v>
      </c>
      <c r="X20" s="12">
        <f t="shared" si="63"/>
        <v>1.9400000000000002</v>
      </c>
      <c r="Y20" s="12">
        <v>0.2</v>
      </c>
      <c r="Z20" s="12">
        <f t="shared" si="64"/>
        <v>3.63</v>
      </c>
      <c r="AA20" s="12">
        <f t="shared" si="65"/>
        <v>1.56</v>
      </c>
      <c r="AB20" s="12">
        <f t="shared" si="66"/>
        <v>1.8299999999999998</v>
      </c>
      <c r="AC20" s="12">
        <f t="shared" si="67"/>
        <v>2.29</v>
      </c>
      <c r="AD20" s="12">
        <f t="shared" si="68"/>
        <v>8.0500000000000007</v>
      </c>
      <c r="AE20" s="12">
        <v>0</v>
      </c>
      <c r="AF20" s="12">
        <f t="shared" si="69"/>
        <v>3.4299999999999997</v>
      </c>
      <c r="AG20" s="12">
        <f t="shared" si="70"/>
        <v>4.7899999999999991</v>
      </c>
      <c r="AH20" s="12">
        <v>0.2</v>
      </c>
      <c r="AI20" s="12">
        <f t="shared" si="71"/>
        <v>0.43</v>
      </c>
      <c r="AJ20" s="12">
        <v>0.5</v>
      </c>
      <c r="AK20" s="12">
        <v>40</v>
      </c>
      <c r="AL20" s="12">
        <v>40</v>
      </c>
      <c r="AM20" s="9">
        <v>2193.54</v>
      </c>
      <c r="AN20" s="9">
        <v>171.393046</v>
      </c>
      <c r="AO20" s="9">
        <v>32.83</v>
      </c>
      <c r="AP20" s="9">
        <v>2193.54</v>
      </c>
      <c r="AQ20" s="9">
        <v>0</v>
      </c>
      <c r="AR20" s="9">
        <v>0</v>
      </c>
      <c r="AS20" s="9">
        <v>4.71</v>
      </c>
      <c r="AT20" s="11">
        <f t="shared" si="24"/>
        <v>4469314.7927999999</v>
      </c>
      <c r="AU20" s="9">
        <f t="shared" si="25"/>
        <v>91606.403999999995</v>
      </c>
      <c r="AV20" s="9">
        <f t="shared" si="26"/>
        <v>73285.123200000016</v>
      </c>
      <c r="AW20" s="9">
        <f t="shared" si="27"/>
        <v>106694.51760000001</v>
      </c>
      <c r="AX20" s="9">
        <f t="shared" si="28"/>
        <v>47419.785600000003</v>
      </c>
      <c r="AY20" s="9">
        <f t="shared" si="29"/>
        <v>46342.063200000004</v>
      </c>
      <c r="AZ20" s="9">
        <f t="shared" si="30"/>
        <v>153036.58080000003</v>
      </c>
      <c r="BA20" s="9">
        <f t="shared" si="31"/>
        <v>50652.952800000006</v>
      </c>
      <c r="BB20" s="9">
        <f t="shared" si="32"/>
        <v>125015.79840000003</v>
      </c>
      <c r="BC20" s="9">
        <f t="shared" si="33"/>
        <v>33409.394400000005</v>
      </c>
      <c r="BD20" s="9">
        <f t="shared" si="34"/>
        <v>53886.12</v>
      </c>
      <c r="BE20" s="9">
        <f t="shared" si="35"/>
        <v>28020.7824</v>
      </c>
      <c r="BF20" s="9">
        <f t="shared" si="36"/>
        <v>48497.508000000002</v>
      </c>
      <c r="BG20" s="9">
        <f t="shared" si="37"/>
        <v>502218.63840000005</v>
      </c>
      <c r="BH20" s="9">
        <f t="shared" si="38"/>
        <v>209078.14560000002</v>
      </c>
      <c r="BI20" s="9">
        <f t="shared" si="39"/>
        <v>21554.448000000004</v>
      </c>
      <c r="BJ20" s="9">
        <f t="shared" si="40"/>
        <v>391213.23120000004</v>
      </c>
      <c r="BK20" s="9">
        <f t="shared" si="41"/>
        <v>168124.69440000004</v>
      </c>
      <c r="BL20" s="9">
        <f t="shared" si="42"/>
        <v>197223.19919999997</v>
      </c>
      <c r="BM20" s="9">
        <f t="shared" si="43"/>
        <v>246798.42960000003</v>
      </c>
      <c r="BN20" s="9">
        <f t="shared" si="44"/>
        <v>867566.53200000012</v>
      </c>
      <c r="BO20" s="9">
        <f t="shared" si="45"/>
        <v>0</v>
      </c>
      <c r="BP20" s="9">
        <f t="shared" si="46"/>
        <v>369658.78320000001</v>
      </c>
      <c r="BQ20" s="9">
        <f t="shared" si="47"/>
        <v>516229.02959999989</v>
      </c>
      <c r="BR20" s="9">
        <f t="shared" si="48"/>
        <v>21554.448000000004</v>
      </c>
      <c r="BS20" s="9">
        <f t="shared" si="49"/>
        <v>46342.063200000004</v>
      </c>
      <c r="BT20" s="9">
        <f t="shared" si="50"/>
        <v>53886.12</v>
      </c>
    </row>
    <row r="21" spans="1:72" s="13" customFormat="1" ht="12" customHeight="1" x14ac:dyDescent="0.25">
      <c r="A21" s="4">
        <f t="shared" si="2"/>
        <v>17</v>
      </c>
      <c r="B21" s="5" t="s">
        <v>71</v>
      </c>
      <c r="C21" s="6">
        <f t="shared" si="0"/>
        <v>2990.6</v>
      </c>
      <c r="D21" s="7">
        <v>2990.6</v>
      </c>
      <c r="E21" s="8">
        <v>0</v>
      </c>
      <c r="F21" s="7">
        <v>1123.4000000000001</v>
      </c>
      <c r="G21" s="4" t="s">
        <v>54</v>
      </c>
      <c r="H21" s="10">
        <v>1</v>
      </c>
      <c r="I21" s="10" t="s">
        <v>55</v>
      </c>
      <c r="J21" s="11">
        <v>41.47</v>
      </c>
      <c r="K21" s="12">
        <f t="shared" si="51"/>
        <v>0.84999999999999987</v>
      </c>
      <c r="L21" s="12">
        <f t="shared" si="52"/>
        <v>0.68</v>
      </c>
      <c r="M21" s="12">
        <f t="shared" si="53"/>
        <v>0.99</v>
      </c>
      <c r="N21" s="12">
        <f t="shared" si="54"/>
        <v>0.44</v>
      </c>
      <c r="O21" s="12">
        <f t="shared" si="55"/>
        <v>0.43000000000000005</v>
      </c>
      <c r="P21" s="12">
        <f t="shared" si="56"/>
        <v>1.4200000000000002</v>
      </c>
      <c r="Q21" s="12">
        <f t="shared" si="57"/>
        <v>0.47000000000000003</v>
      </c>
      <c r="R21" s="12">
        <f t="shared" si="58"/>
        <v>1.1600000000000001</v>
      </c>
      <c r="S21" s="12">
        <f t="shared" si="59"/>
        <v>0.31000000000000005</v>
      </c>
      <c r="T21" s="12">
        <v>0.5</v>
      </c>
      <c r="U21" s="12">
        <f t="shared" si="60"/>
        <v>0.26</v>
      </c>
      <c r="V21" s="12">
        <f t="shared" si="61"/>
        <v>0.44999999999999996</v>
      </c>
      <c r="W21" s="12">
        <f t="shared" si="62"/>
        <v>4.66</v>
      </c>
      <c r="X21" s="12">
        <f t="shared" si="63"/>
        <v>1.9400000000000002</v>
      </c>
      <c r="Y21" s="12">
        <v>0.2</v>
      </c>
      <c r="Z21" s="12">
        <f t="shared" si="64"/>
        <v>3.63</v>
      </c>
      <c r="AA21" s="12">
        <f t="shared" si="65"/>
        <v>1.56</v>
      </c>
      <c r="AB21" s="12">
        <f t="shared" si="66"/>
        <v>1.8299999999999998</v>
      </c>
      <c r="AC21" s="12">
        <f t="shared" si="67"/>
        <v>2.29</v>
      </c>
      <c r="AD21" s="12">
        <f t="shared" si="68"/>
        <v>8.0500000000000007</v>
      </c>
      <c r="AE21" s="12">
        <v>0</v>
      </c>
      <c r="AF21" s="12">
        <f t="shared" si="69"/>
        <v>3.4299999999999997</v>
      </c>
      <c r="AG21" s="12">
        <f t="shared" si="70"/>
        <v>4.7899999999999991</v>
      </c>
      <c r="AH21" s="12">
        <v>0.2</v>
      </c>
      <c r="AI21" s="12">
        <f t="shared" si="71"/>
        <v>0.43</v>
      </c>
      <c r="AJ21" s="12">
        <v>0.5</v>
      </c>
      <c r="AK21" s="12">
        <v>40</v>
      </c>
      <c r="AL21" s="12">
        <v>40</v>
      </c>
      <c r="AM21" s="9">
        <v>2193.54</v>
      </c>
      <c r="AN21" s="9">
        <v>171.393046</v>
      </c>
      <c r="AO21" s="9">
        <v>32.83</v>
      </c>
      <c r="AP21" s="9">
        <v>2193.54</v>
      </c>
      <c r="AQ21" s="9">
        <v>0</v>
      </c>
      <c r="AR21" s="9">
        <v>0</v>
      </c>
      <c r="AS21" s="9">
        <v>4.71</v>
      </c>
      <c r="AT21" s="11">
        <f t="shared" si="24"/>
        <v>744121.09199999995</v>
      </c>
      <c r="AU21" s="9">
        <f t="shared" si="25"/>
        <v>15252.059999999996</v>
      </c>
      <c r="AV21" s="9">
        <f t="shared" si="26"/>
        <v>12201.648000000001</v>
      </c>
      <c r="AW21" s="9">
        <f t="shared" si="27"/>
        <v>17764.164000000001</v>
      </c>
      <c r="AX21" s="9">
        <f t="shared" si="28"/>
        <v>7895.1840000000002</v>
      </c>
      <c r="AY21" s="9">
        <f t="shared" si="29"/>
        <v>7715.7480000000005</v>
      </c>
      <c r="AZ21" s="9">
        <f t="shared" si="30"/>
        <v>25479.912</v>
      </c>
      <c r="BA21" s="9">
        <f t="shared" si="31"/>
        <v>8433.4920000000002</v>
      </c>
      <c r="BB21" s="9">
        <f t="shared" si="32"/>
        <v>20814.576000000001</v>
      </c>
      <c r="BC21" s="9">
        <f t="shared" si="33"/>
        <v>5562.5160000000005</v>
      </c>
      <c r="BD21" s="9">
        <f t="shared" si="34"/>
        <v>8971.7999999999993</v>
      </c>
      <c r="BE21" s="9">
        <f t="shared" si="35"/>
        <v>4665.3360000000002</v>
      </c>
      <c r="BF21" s="9">
        <f t="shared" si="36"/>
        <v>8074.619999999999</v>
      </c>
      <c r="BG21" s="9">
        <f t="shared" si="37"/>
        <v>83617.176000000007</v>
      </c>
      <c r="BH21" s="9">
        <f t="shared" si="38"/>
        <v>34810.584000000003</v>
      </c>
      <c r="BI21" s="9">
        <f t="shared" si="39"/>
        <v>3588.7200000000003</v>
      </c>
      <c r="BJ21" s="9">
        <f t="shared" si="40"/>
        <v>65135.267999999996</v>
      </c>
      <c r="BK21" s="9">
        <f t="shared" si="41"/>
        <v>27992.016000000003</v>
      </c>
      <c r="BL21" s="9">
        <f t="shared" si="42"/>
        <v>32836.788</v>
      </c>
      <c r="BM21" s="9">
        <f t="shared" si="43"/>
        <v>41090.843999999997</v>
      </c>
      <c r="BN21" s="9">
        <f t="shared" si="44"/>
        <v>144445.98000000001</v>
      </c>
      <c r="BO21" s="9">
        <f t="shared" si="45"/>
        <v>0</v>
      </c>
      <c r="BP21" s="9">
        <f t="shared" si="46"/>
        <v>61546.547999999988</v>
      </c>
      <c r="BQ21" s="9">
        <f t="shared" si="47"/>
        <v>85949.843999999983</v>
      </c>
      <c r="BR21" s="9">
        <f t="shared" si="48"/>
        <v>3588.7200000000003</v>
      </c>
      <c r="BS21" s="9">
        <f t="shared" si="49"/>
        <v>7715.7479999999996</v>
      </c>
      <c r="BT21" s="9">
        <f t="shared" si="50"/>
        <v>8971.7999999999993</v>
      </c>
    </row>
    <row r="22" spans="1:72" s="13" customFormat="1" ht="12" customHeight="1" x14ac:dyDescent="0.25">
      <c r="A22" s="4">
        <f t="shared" si="2"/>
        <v>18</v>
      </c>
      <c r="B22" s="5" t="s">
        <v>72</v>
      </c>
      <c r="C22" s="6">
        <f t="shared" si="0"/>
        <v>8629.7999999999993</v>
      </c>
      <c r="D22" s="7">
        <v>6852.2</v>
      </c>
      <c r="E22" s="8">
        <v>1777.6</v>
      </c>
      <c r="F22" s="7">
        <v>2040</v>
      </c>
      <c r="G22" s="4" t="s">
        <v>54</v>
      </c>
      <c r="H22" s="10">
        <v>1</v>
      </c>
      <c r="I22" s="10" t="s">
        <v>55</v>
      </c>
      <c r="J22" s="11">
        <v>41.47</v>
      </c>
      <c r="K22" s="12">
        <f t="shared" si="51"/>
        <v>0.84999999999999987</v>
      </c>
      <c r="L22" s="12">
        <f t="shared" si="52"/>
        <v>0.68</v>
      </c>
      <c r="M22" s="12">
        <f t="shared" si="53"/>
        <v>0.99</v>
      </c>
      <c r="N22" s="12">
        <f t="shared" si="54"/>
        <v>0.44</v>
      </c>
      <c r="O22" s="12">
        <f t="shared" si="55"/>
        <v>0.43000000000000005</v>
      </c>
      <c r="P22" s="12">
        <f t="shared" si="56"/>
        <v>1.4200000000000002</v>
      </c>
      <c r="Q22" s="12">
        <f t="shared" si="57"/>
        <v>0.47000000000000003</v>
      </c>
      <c r="R22" s="12">
        <f t="shared" si="58"/>
        <v>1.1600000000000001</v>
      </c>
      <c r="S22" s="12">
        <f t="shared" si="59"/>
        <v>0.31000000000000005</v>
      </c>
      <c r="T22" s="12">
        <v>0.5</v>
      </c>
      <c r="U22" s="12">
        <f t="shared" si="60"/>
        <v>0.26</v>
      </c>
      <c r="V22" s="12">
        <f t="shared" si="61"/>
        <v>0.44999999999999996</v>
      </c>
      <c r="W22" s="12">
        <f t="shared" si="62"/>
        <v>4.66</v>
      </c>
      <c r="X22" s="12">
        <f t="shared" si="63"/>
        <v>1.9400000000000002</v>
      </c>
      <c r="Y22" s="12">
        <v>0.2</v>
      </c>
      <c r="Z22" s="12">
        <f t="shared" si="64"/>
        <v>3.63</v>
      </c>
      <c r="AA22" s="12">
        <f t="shared" si="65"/>
        <v>1.56</v>
      </c>
      <c r="AB22" s="12">
        <f t="shared" si="66"/>
        <v>1.8299999999999998</v>
      </c>
      <c r="AC22" s="12">
        <f t="shared" si="67"/>
        <v>2.29</v>
      </c>
      <c r="AD22" s="12">
        <f t="shared" si="68"/>
        <v>8.0500000000000007</v>
      </c>
      <c r="AE22" s="12">
        <v>0</v>
      </c>
      <c r="AF22" s="12">
        <f t="shared" si="69"/>
        <v>3.4299999999999997</v>
      </c>
      <c r="AG22" s="12">
        <f t="shared" si="70"/>
        <v>4.7899999999999991</v>
      </c>
      <c r="AH22" s="12">
        <v>0.2</v>
      </c>
      <c r="AI22" s="12">
        <f t="shared" si="71"/>
        <v>0.43</v>
      </c>
      <c r="AJ22" s="12">
        <v>0.5</v>
      </c>
      <c r="AK22" s="12">
        <v>40</v>
      </c>
      <c r="AL22" s="12">
        <v>40</v>
      </c>
      <c r="AM22" s="9">
        <v>2193.54</v>
      </c>
      <c r="AN22" s="9">
        <v>171.393046</v>
      </c>
      <c r="AO22" s="9">
        <v>32.83</v>
      </c>
      <c r="AP22" s="9">
        <v>2193.54</v>
      </c>
      <c r="AQ22" s="9">
        <v>0</v>
      </c>
      <c r="AR22" s="9">
        <v>0</v>
      </c>
      <c r="AS22" s="9">
        <v>4.71</v>
      </c>
      <c r="AT22" s="11">
        <f t="shared" si="24"/>
        <v>2147266.8360000001</v>
      </c>
      <c r="AU22" s="9">
        <f t="shared" si="25"/>
        <v>44011.979999999989</v>
      </c>
      <c r="AV22" s="9">
        <f t="shared" si="26"/>
        <v>35209.584000000003</v>
      </c>
      <c r="AW22" s="9">
        <f t="shared" si="27"/>
        <v>51261.011999999988</v>
      </c>
      <c r="AX22" s="9">
        <f t="shared" si="28"/>
        <v>22782.671999999999</v>
      </c>
      <c r="AY22" s="9">
        <f t="shared" si="29"/>
        <v>22264.884000000002</v>
      </c>
      <c r="AZ22" s="9">
        <f t="shared" si="30"/>
        <v>73525.896000000008</v>
      </c>
      <c r="BA22" s="9">
        <f t="shared" si="31"/>
        <v>24336.036</v>
      </c>
      <c r="BB22" s="9">
        <f t="shared" si="32"/>
        <v>60063.40800000001</v>
      </c>
      <c r="BC22" s="9">
        <f t="shared" si="33"/>
        <v>16051.428000000002</v>
      </c>
      <c r="BD22" s="9">
        <f t="shared" si="34"/>
        <v>25889.399999999998</v>
      </c>
      <c r="BE22" s="9">
        <f t="shared" si="35"/>
        <v>13462.488000000001</v>
      </c>
      <c r="BF22" s="9">
        <f t="shared" si="36"/>
        <v>23300.459999999995</v>
      </c>
      <c r="BG22" s="9">
        <f t="shared" si="37"/>
        <v>241289.20799999998</v>
      </c>
      <c r="BH22" s="9">
        <f t="shared" si="38"/>
        <v>100450.872</v>
      </c>
      <c r="BI22" s="9">
        <f t="shared" si="39"/>
        <v>10355.76</v>
      </c>
      <c r="BJ22" s="9">
        <f t="shared" si="40"/>
        <v>187957.04399999997</v>
      </c>
      <c r="BK22" s="9">
        <f t="shared" si="41"/>
        <v>80774.928</v>
      </c>
      <c r="BL22" s="9">
        <f t="shared" si="42"/>
        <v>94755.203999999983</v>
      </c>
      <c r="BM22" s="9">
        <f t="shared" si="43"/>
        <v>118573.45199999999</v>
      </c>
      <c r="BN22" s="9">
        <f t="shared" si="44"/>
        <v>416819.33999999997</v>
      </c>
      <c r="BO22" s="9">
        <f t="shared" si="45"/>
        <v>0</v>
      </c>
      <c r="BP22" s="9">
        <f t="shared" si="46"/>
        <v>177601.28399999999</v>
      </c>
      <c r="BQ22" s="9">
        <f t="shared" si="47"/>
        <v>248020.45199999993</v>
      </c>
      <c r="BR22" s="9">
        <f t="shared" si="48"/>
        <v>10355.76</v>
      </c>
      <c r="BS22" s="9">
        <f t="shared" si="49"/>
        <v>22264.883999999998</v>
      </c>
      <c r="BT22" s="9">
        <f t="shared" si="50"/>
        <v>25889.399999999998</v>
      </c>
    </row>
    <row r="23" spans="1:72" s="13" customFormat="1" ht="12" customHeight="1" x14ac:dyDescent="0.25">
      <c r="A23" s="4">
        <f t="shared" si="2"/>
        <v>19</v>
      </c>
      <c r="B23" s="5" t="s">
        <v>73</v>
      </c>
      <c r="C23" s="6">
        <f t="shared" si="0"/>
        <v>9350.4</v>
      </c>
      <c r="D23" s="7">
        <v>9350.4</v>
      </c>
      <c r="E23" s="8">
        <v>0</v>
      </c>
      <c r="F23" s="7">
        <v>2655.2</v>
      </c>
      <c r="G23" s="4" t="s">
        <v>54</v>
      </c>
      <c r="H23" s="10">
        <v>1</v>
      </c>
      <c r="I23" s="10" t="s">
        <v>55</v>
      </c>
      <c r="J23" s="11">
        <v>41.47</v>
      </c>
      <c r="K23" s="12">
        <f t="shared" si="51"/>
        <v>0.84999999999999987</v>
      </c>
      <c r="L23" s="12">
        <f t="shared" si="52"/>
        <v>0.68</v>
      </c>
      <c r="M23" s="12">
        <f t="shared" si="53"/>
        <v>0.99</v>
      </c>
      <c r="N23" s="12">
        <f t="shared" si="54"/>
        <v>0.44</v>
      </c>
      <c r="O23" s="12">
        <f t="shared" si="55"/>
        <v>0.43000000000000005</v>
      </c>
      <c r="P23" s="12">
        <f t="shared" si="56"/>
        <v>1.4200000000000002</v>
      </c>
      <c r="Q23" s="12">
        <f t="shared" si="57"/>
        <v>0.47000000000000003</v>
      </c>
      <c r="R23" s="12">
        <f t="shared" si="58"/>
        <v>1.1600000000000001</v>
      </c>
      <c r="S23" s="12">
        <f t="shared" si="59"/>
        <v>0.31000000000000005</v>
      </c>
      <c r="T23" s="12">
        <v>0.5</v>
      </c>
      <c r="U23" s="12">
        <f t="shared" si="60"/>
        <v>0.26</v>
      </c>
      <c r="V23" s="12">
        <f t="shared" si="61"/>
        <v>0.44999999999999996</v>
      </c>
      <c r="W23" s="12">
        <f t="shared" si="62"/>
        <v>4.66</v>
      </c>
      <c r="X23" s="12">
        <f t="shared" si="63"/>
        <v>1.9400000000000002</v>
      </c>
      <c r="Y23" s="12">
        <v>0.2</v>
      </c>
      <c r="Z23" s="12">
        <f t="shared" si="64"/>
        <v>3.63</v>
      </c>
      <c r="AA23" s="12">
        <f t="shared" si="65"/>
        <v>1.56</v>
      </c>
      <c r="AB23" s="12">
        <f t="shared" si="66"/>
        <v>1.8299999999999998</v>
      </c>
      <c r="AC23" s="12">
        <f t="shared" si="67"/>
        <v>2.29</v>
      </c>
      <c r="AD23" s="12">
        <f t="shared" si="68"/>
        <v>8.0500000000000007</v>
      </c>
      <c r="AE23" s="12">
        <v>0</v>
      </c>
      <c r="AF23" s="12">
        <f t="shared" si="69"/>
        <v>3.4299999999999997</v>
      </c>
      <c r="AG23" s="12">
        <f t="shared" si="70"/>
        <v>4.7899999999999991</v>
      </c>
      <c r="AH23" s="12">
        <v>0.2</v>
      </c>
      <c r="AI23" s="12">
        <f t="shared" si="71"/>
        <v>0.43</v>
      </c>
      <c r="AJ23" s="12">
        <v>0.5</v>
      </c>
      <c r="AK23" s="12">
        <v>40</v>
      </c>
      <c r="AL23" s="12">
        <v>40</v>
      </c>
      <c r="AM23" s="9">
        <v>2193.54</v>
      </c>
      <c r="AN23" s="9">
        <v>171.393046</v>
      </c>
      <c r="AO23" s="9">
        <v>32.83</v>
      </c>
      <c r="AP23" s="9">
        <v>2193.54</v>
      </c>
      <c r="AQ23" s="9">
        <v>0</v>
      </c>
      <c r="AR23" s="9">
        <v>0</v>
      </c>
      <c r="AS23" s="9">
        <v>4.71</v>
      </c>
      <c r="AT23" s="11">
        <f t="shared" si="24"/>
        <v>2326566.5279999999</v>
      </c>
      <c r="AU23" s="9">
        <f t="shared" si="25"/>
        <v>47687.039999999994</v>
      </c>
      <c r="AV23" s="9">
        <f t="shared" si="26"/>
        <v>38149.631999999998</v>
      </c>
      <c r="AW23" s="9">
        <f t="shared" si="27"/>
        <v>55541.375999999989</v>
      </c>
      <c r="AX23" s="9">
        <f t="shared" si="28"/>
        <v>24685.055999999997</v>
      </c>
      <c r="AY23" s="9">
        <f t="shared" si="29"/>
        <v>24124.032000000003</v>
      </c>
      <c r="AZ23" s="9">
        <f t="shared" si="30"/>
        <v>79665.40800000001</v>
      </c>
      <c r="BA23" s="9">
        <f t="shared" si="31"/>
        <v>26368.128000000001</v>
      </c>
      <c r="BB23" s="9">
        <f t="shared" si="32"/>
        <v>65078.784000000014</v>
      </c>
      <c r="BC23" s="9">
        <f t="shared" si="33"/>
        <v>17391.744000000002</v>
      </c>
      <c r="BD23" s="9">
        <f t="shared" si="34"/>
        <v>28051.199999999997</v>
      </c>
      <c r="BE23" s="9">
        <f t="shared" si="35"/>
        <v>14586.624</v>
      </c>
      <c r="BF23" s="9">
        <f t="shared" si="36"/>
        <v>25246.079999999994</v>
      </c>
      <c r="BG23" s="9">
        <f t="shared" si="37"/>
        <v>261437.18400000001</v>
      </c>
      <c r="BH23" s="9">
        <f t="shared" si="38"/>
        <v>108838.65600000002</v>
      </c>
      <c r="BI23" s="9">
        <f t="shared" si="39"/>
        <v>11220.48</v>
      </c>
      <c r="BJ23" s="9">
        <f t="shared" si="40"/>
        <v>203651.712</v>
      </c>
      <c r="BK23" s="9">
        <f t="shared" si="41"/>
        <v>87519.744000000006</v>
      </c>
      <c r="BL23" s="9">
        <f t="shared" si="42"/>
        <v>102667.39199999998</v>
      </c>
      <c r="BM23" s="9">
        <f t="shared" si="43"/>
        <v>128474.49600000001</v>
      </c>
      <c r="BN23" s="9">
        <f t="shared" si="44"/>
        <v>451624.32</v>
      </c>
      <c r="BO23" s="9">
        <f t="shared" si="45"/>
        <v>0</v>
      </c>
      <c r="BP23" s="9">
        <f t="shared" si="46"/>
        <v>192431.23199999996</v>
      </c>
      <c r="BQ23" s="9">
        <f t="shared" si="47"/>
        <v>268730.49599999993</v>
      </c>
      <c r="BR23" s="9">
        <f t="shared" si="48"/>
        <v>11220.48</v>
      </c>
      <c r="BS23" s="9">
        <f t="shared" si="49"/>
        <v>24124.031999999999</v>
      </c>
      <c r="BT23" s="9">
        <f t="shared" si="50"/>
        <v>28051.199999999997</v>
      </c>
    </row>
    <row r="24" spans="1:72" s="13" customFormat="1" ht="12" customHeight="1" x14ac:dyDescent="0.25">
      <c r="A24" s="4">
        <f t="shared" si="2"/>
        <v>20</v>
      </c>
      <c r="B24" s="5" t="s">
        <v>74</v>
      </c>
      <c r="C24" s="6">
        <f t="shared" si="0"/>
        <v>5632.5</v>
      </c>
      <c r="D24" s="7">
        <v>5272.4</v>
      </c>
      <c r="E24" s="8">
        <v>360.1</v>
      </c>
      <c r="F24" s="7">
        <v>2075.1999999999998</v>
      </c>
      <c r="G24" s="4" t="s">
        <v>54</v>
      </c>
      <c r="H24" s="10">
        <v>1</v>
      </c>
      <c r="I24" s="10" t="s">
        <v>55</v>
      </c>
      <c r="J24" s="11">
        <v>41.47</v>
      </c>
      <c r="K24" s="12">
        <f t="shared" si="51"/>
        <v>0.84999999999999987</v>
      </c>
      <c r="L24" s="12">
        <f t="shared" si="52"/>
        <v>0.68</v>
      </c>
      <c r="M24" s="12">
        <f t="shared" si="53"/>
        <v>0.99</v>
      </c>
      <c r="N24" s="12">
        <f t="shared" si="54"/>
        <v>0.44</v>
      </c>
      <c r="O24" s="12">
        <f t="shared" si="55"/>
        <v>0.43000000000000005</v>
      </c>
      <c r="P24" s="12">
        <f t="shared" si="56"/>
        <v>1.4200000000000002</v>
      </c>
      <c r="Q24" s="12">
        <f t="shared" si="57"/>
        <v>0.47000000000000003</v>
      </c>
      <c r="R24" s="12">
        <f t="shared" si="58"/>
        <v>1.1600000000000001</v>
      </c>
      <c r="S24" s="12">
        <f t="shared" si="59"/>
        <v>0.31000000000000005</v>
      </c>
      <c r="T24" s="12">
        <v>0.5</v>
      </c>
      <c r="U24" s="12">
        <f t="shared" si="60"/>
        <v>0.26</v>
      </c>
      <c r="V24" s="12">
        <f t="shared" si="61"/>
        <v>0.44999999999999996</v>
      </c>
      <c r="W24" s="12">
        <f t="shared" si="62"/>
        <v>4.66</v>
      </c>
      <c r="X24" s="12">
        <f t="shared" si="63"/>
        <v>1.9400000000000002</v>
      </c>
      <c r="Y24" s="12">
        <v>0.2</v>
      </c>
      <c r="Z24" s="12">
        <f t="shared" si="64"/>
        <v>3.63</v>
      </c>
      <c r="AA24" s="12">
        <f t="shared" si="65"/>
        <v>1.56</v>
      </c>
      <c r="AB24" s="12">
        <f t="shared" si="66"/>
        <v>1.8299999999999998</v>
      </c>
      <c r="AC24" s="12">
        <f t="shared" si="67"/>
        <v>2.29</v>
      </c>
      <c r="AD24" s="12">
        <f t="shared" si="68"/>
        <v>8.0500000000000007</v>
      </c>
      <c r="AE24" s="12">
        <v>0</v>
      </c>
      <c r="AF24" s="12">
        <f t="shared" si="69"/>
        <v>3.4299999999999997</v>
      </c>
      <c r="AG24" s="12">
        <f t="shared" si="70"/>
        <v>4.7899999999999991</v>
      </c>
      <c r="AH24" s="12">
        <v>0.2</v>
      </c>
      <c r="AI24" s="12">
        <f t="shared" si="71"/>
        <v>0.43</v>
      </c>
      <c r="AJ24" s="12">
        <v>0.5</v>
      </c>
      <c r="AK24" s="12">
        <v>40</v>
      </c>
      <c r="AL24" s="12">
        <v>40</v>
      </c>
      <c r="AM24" s="9">
        <v>2193.54</v>
      </c>
      <c r="AN24" s="9">
        <v>171.393046</v>
      </c>
      <c r="AO24" s="9">
        <v>32.83</v>
      </c>
      <c r="AP24" s="9">
        <v>2193.54</v>
      </c>
      <c r="AQ24" s="9">
        <v>0</v>
      </c>
      <c r="AR24" s="9">
        <v>0</v>
      </c>
      <c r="AS24" s="9">
        <v>4.71</v>
      </c>
      <c r="AT24" s="11">
        <f t="shared" si="24"/>
        <v>1401478.65</v>
      </c>
      <c r="AU24" s="9">
        <f t="shared" si="25"/>
        <v>28725.749999999993</v>
      </c>
      <c r="AV24" s="9">
        <f t="shared" si="26"/>
        <v>22980.600000000002</v>
      </c>
      <c r="AW24" s="9">
        <f t="shared" si="27"/>
        <v>33457.050000000003</v>
      </c>
      <c r="AX24" s="9">
        <f t="shared" si="28"/>
        <v>14869.800000000001</v>
      </c>
      <c r="AY24" s="9">
        <f t="shared" si="29"/>
        <v>14531.850000000002</v>
      </c>
      <c r="AZ24" s="9">
        <f t="shared" si="30"/>
        <v>47988.9</v>
      </c>
      <c r="BA24" s="9">
        <f t="shared" si="31"/>
        <v>15883.650000000001</v>
      </c>
      <c r="BB24" s="9">
        <f t="shared" si="32"/>
        <v>39202.200000000004</v>
      </c>
      <c r="BC24" s="9">
        <f t="shared" si="33"/>
        <v>10476.450000000001</v>
      </c>
      <c r="BD24" s="9">
        <f t="shared" si="34"/>
        <v>16897.5</v>
      </c>
      <c r="BE24" s="9">
        <f t="shared" si="35"/>
        <v>8786.7000000000007</v>
      </c>
      <c r="BF24" s="9">
        <f t="shared" si="36"/>
        <v>15207.749999999996</v>
      </c>
      <c r="BG24" s="9">
        <f t="shared" si="37"/>
        <v>157484.70000000001</v>
      </c>
      <c r="BH24" s="9">
        <f t="shared" si="38"/>
        <v>65562.3</v>
      </c>
      <c r="BI24" s="9">
        <f t="shared" si="39"/>
        <v>6759</v>
      </c>
      <c r="BJ24" s="9">
        <f t="shared" si="40"/>
        <v>122675.84999999999</v>
      </c>
      <c r="BK24" s="9">
        <f t="shared" si="41"/>
        <v>52720.200000000004</v>
      </c>
      <c r="BL24" s="9">
        <f t="shared" si="42"/>
        <v>61844.849999999991</v>
      </c>
      <c r="BM24" s="9">
        <f t="shared" si="43"/>
        <v>77390.55</v>
      </c>
      <c r="BN24" s="9">
        <f t="shared" si="44"/>
        <v>272049.75000000006</v>
      </c>
      <c r="BO24" s="9">
        <f t="shared" si="45"/>
        <v>0</v>
      </c>
      <c r="BP24" s="9">
        <f t="shared" si="46"/>
        <v>115916.84999999999</v>
      </c>
      <c r="BQ24" s="9">
        <f t="shared" si="47"/>
        <v>161878.04999999999</v>
      </c>
      <c r="BR24" s="9">
        <f t="shared" si="48"/>
        <v>6759</v>
      </c>
      <c r="BS24" s="9">
        <f t="shared" si="49"/>
        <v>14531.849999999999</v>
      </c>
      <c r="BT24" s="9">
        <f t="shared" si="50"/>
        <v>16897.5</v>
      </c>
    </row>
    <row r="25" spans="1:72" s="13" customFormat="1" ht="12" customHeight="1" x14ac:dyDescent="0.25">
      <c r="A25" s="4">
        <f t="shared" si="2"/>
        <v>21</v>
      </c>
      <c r="B25" s="5" t="s">
        <v>75</v>
      </c>
      <c r="C25" s="6">
        <f t="shared" si="0"/>
        <v>9440.6</v>
      </c>
      <c r="D25" s="7">
        <v>9320.2000000000007</v>
      </c>
      <c r="E25" s="8">
        <v>120.4</v>
      </c>
      <c r="F25" s="7">
        <v>1593.1</v>
      </c>
      <c r="G25" s="4" t="s">
        <v>54</v>
      </c>
      <c r="H25" s="10">
        <v>1</v>
      </c>
      <c r="I25" s="10" t="s">
        <v>55</v>
      </c>
      <c r="J25" s="11">
        <v>41.47</v>
      </c>
      <c r="K25" s="12">
        <f t="shared" si="51"/>
        <v>0.84999999999999987</v>
      </c>
      <c r="L25" s="12">
        <f t="shared" si="52"/>
        <v>0.68</v>
      </c>
      <c r="M25" s="12">
        <f t="shared" si="53"/>
        <v>0.99</v>
      </c>
      <c r="N25" s="12">
        <f t="shared" si="54"/>
        <v>0.44</v>
      </c>
      <c r="O25" s="12">
        <f t="shared" si="55"/>
        <v>0.43000000000000005</v>
      </c>
      <c r="P25" s="12">
        <f t="shared" si="56"/>
        <v>1.4200000000000002</v>
      </c>
      <c r="Q25" s="12">
        <f t="shared" si="57"/>
        <v>0.47000000000000003</v>
      </c>
      <c r="R25" s="12">
        <f t="shared" si="58"/>
        <v>1.1600000000000001</v>
      </c>
      <c r="S25" s="12">
        <f t="shared" si="59"/>
        <v>0.31000000000000005</v>
      </c>
      <c r="T25" s="12">
        <v>0.5</v>
      </c>
      <c r="U25" s="12">
        <f t="shared" si="60"/>
        <v>0.26</v>
      </c>
      <c r="V25" s="12">
        <f t="shared" si="61"/>
        <v>0.44999999999999996</v>
      </c>
      <c r="W25" s="12">
        <f t="shared" si="62"/>
        <v>4.66</v>
      </c>
      <c r="X25" s="12">
        <f t="shared" si="63"/>
        <v>1.9400000000000002</v>
      </c>
      <c r="Y25" s="12">
        <v>0.2</v>
      </c>
      <c r="Z25" s="12">
        <f t="shared" si="64"/>
        <v>3.63</v>
      </c>
      <c r="AA25" s="12">
        <f t="shared" si="65"/>
        <v>1.56</v>
      </c>
      <c r="AB25" s="12">
        <f t="shared" si="66"/>
        <v>1.8299999999999998</v>
      </c>
      <c r="AC25" s="12">
        <f t="shared" si="67"/>
        <v>2.29</v>
      </c>
      <c r="AD25" s="12">
        <f t="shared" si="68"/>
        <v>8.0500000000000007</v>
      </c>
      <c r="AE25" s="12">
        <v>0</v>
      </c>
      <c r="AF25" s="12">
        <f t="shared" si="69"/>
        <v>3.4299999999999997</v>
      </c>
      <c r="AG25" s="12">
        <f t="shared" si="70"/>
        <v>4.7899999999999991</v>
      </c>
      <c r="AH25" s="12">
        <v>0.2</v>
      </c>
      <c r="AI25" s="12">
        <f t="shared" si="71"/>
        <v>0.43</v>
      </c>
      <c r="AJ25" s="12">
        <v>0.5</v>
      </c>
      <c r="AK25" s="12">
        <v>40</v>
      </c>
      <c r="AL25" s="12">
        <v>40</v>
      </c>
      <c r="AM25" s="9">
        <v>2193.54</v>
      </c>
      <c r="AN25" s="9">
        <v>171.393046</v>
      </c>
      <c r="AO25" s="9">
        <v>32.83</v>
      </c>
      <c r="AP25" s="9">
        <v>2193.54</v>
      </c>
      <c r="AQ25" s="9">
        <v>0</v>
      </c>
      <c r="AR25" s="9">
        <v>0</v>
      </c>
      <c r="AS25" s="9">
        <v>4.71</v>
      </c>
      <c r="AT25" s="11">
        <f t="shared" si="24"/>
        <v>2349010.0920000002</v>
      </c>
      <c r="AU25" s="9">
        <f t="shared" si="25"/>
        <v>48147.06</v>
      </c>
      <c r="AV25" s="9">
        <f t="shared" si="26"/>
        <v>38517.648000000008</v>
      </c>
      <c r="AW25" s="9">
        <f t="shared" si="27"/>
        <v>56077.163999999997</v>
      </c>
      <c r="AX25" s="9">
        <f t="shared" si="28"/>
        <v>24923.184000000001</v>
      </c>
      <c r="AY25" s="9">
        <f t="shared" si="29"/>
        <v>24356.748000000003</v>
      </c>
      <c r="AZ25" s="9">
        <f t="shared" si="30"/>
        <v>80433.912000000011</v>
      </c>
      <c r="BA25" s="9">
        <f t="shared" si="31"/>
        <v>26622.492000000002</v>
      </c>
      <c r="BB25" s="9">
        <f t="shared" si="32"/>
        <v>65706.576000000001</v>
      </c>
      <c r="BC25" s="9">
        <f t="shared" si="33"/>
        <v>17559.516000000003</v>
      </c>
      <c r="BD25" s="9">
        <f t="shared" si="34"/>
        <v>28321.800000000003</v>
      </c>
      <c r="BE25" s="9">
        <f t="shared" si="35"/>
        <v>14727.335999999999</v>
      </c>
      <c r="BF25" s="9">
        <f t="shared" si="36"/>
        <v>25489.619999999995</v>
      </c>
      <c r="BG25" s="9">
        <f t="shared" si="37"/>
        <v>263959.17600000004</v>
      </c>
      <c r="BH25" s="9">
        <f t="shared" si="38"/>
        <v>109888.58400000002</v>
      </c>
      <c r="BI25" s="9">
        <f t="shared" si="39"/>
        <v>11328.720000000001</v>
      </c>
      <c r="BJ25" s="9">
        <f t="shared" si="40"/>
        <v>205616.26799999998</v>
      </c>
      <c r="BK25" s="9">
        <f t="shared" si="41"/>
        <v>88364.016000000003</v>
      </c>
      <c r="BL25" s="9">
        <f t="shared" si="42"/>
        <v>103657.788</v>
      </c>
      <c r="BM25" s="9">
        <f t="shared" si="43"/>
        <v>129713.84400000001</v>
      </c>
      <c r="BN25" s="9">
        <f t="shared" si="44"/>
        <v>455980.9800000001</v>
      </c>
      <c r="BO25" s="9">
        <f t="shared" si="45"/>
        <v>0</v>
      </c>
      <c r="BP25" s="9">
        <f t="shared" si="46"/>
        <v>194287.54799999998</v>
      </c>
      <c r="BQ25" s="9">
        <f t="shared" si="47"/>
        <v>271322.84399999998</v>
      </c>
      <c r="BR25" s="9">
        <f t="shared" si="48"/>
        <v>11328.720000000001</v>
      </c>
      <c r="BS25" s="9">
        <f t="shared" si="49"/>
        <v>24356.748</v>
      </c>
      <c r="BT25" s="9">
        <f t="shared" si="50"/>
        <v>28321.800000000003</v>
      </c>
    </row>
    <row r="26" spans="1:72" s="13" customFormat="1" ht="12" customHeight="1" x14ac:dyDescent="0.25">
      <c r="A26" s="4">
        <f t="shared" si="2"/>
        <v>22</v>
      </c>
      <c r="B26" s="5" t="s">
        <v>76</v>
      </c>
      <c r="C26" s="6">
        <f t="shared" si="0"/>
        <v>12637.5</v>
      </c>
      <c r="D26" s="7">
        <v>11922.8</v>
      </c>
      <c r="E26" s="8">
        <v>714.7</v>
      </c>
      <c r="F26" s="7">
        <v>4069.7</v>
      </c>
      <c r="G26" s="4" t="s">
        <v>54</v>
      </c>
      <c r="H26" s="10">
        <v>1</v>
      </c>
      <c r="I26" s="10" t="s">
        <v>55</v>
      </c>
      <c r="J26" s="11">
        <v>41.47</v>
      </c>
      <c r="K26" s="12">
        <f t="shared" si="51"/>
        <v>0.84999999999999987</v>
      </c>
      <c r="L26" s="12">
        <f t="shared" si="52"/>
        <v>0.68</v>
      </c>
      <c r="M26" s="12">
        <f t="shared" si="53"/>
        <v>0.99</v>
      </c>
      <c r="N26" s="12">
        <f t="shared" si="54"/>
        <v>0.44</v>
      </c>
      <c r="O26" s="12">
        <f t="shared" si="55"/>
        <v>0.43000000000000005</v>
      </c>
      <c r="P26" s="12">
        <f t="shared" si="56"/>
        <v>1.4200000000000002</v>
      </c>
      <c r="Q26" s="12">
        <f t="shared" si="57"/>
        <v>0.47000000000000003</v>
      </c>
      <c r="R26" s="12">
        <f t="shared" si="58"/>
        <v>1.1600000000000001</v>
      </c>
      <c r="S26" s="12">
        <f t="shared" si="59"/>
        <v>0.31000000000000005</v>
      </c>
      <c r="T26" s="12">
        <v>0.5</v>
      </c>
      <c r="U26" s="12">
        <f t="shared" si="60"/>
        <v>0.26</v>
      </c>
      <c r="V26" s="12">
        <f t="shared" si="61"/>
        <v>0.44999999999999996</v>
      </c>
      <c r="W26" s="12">
        <f t="shared" si="62"/>
        <v>4.66</v>
      </c>
      <c r="X26" s="12">
        <f t="shared" si="63"/>
        <v>1.9400000000000002</v>
      </c>
      <c r="Y26" s="12">
        <v>0.2</v>
      </c>
      <c r="Z26" s="12">
        <f t="shared" si="64"/>
        <v>3.63</v>
      </c>
      <c r="AA26" s="12">
        <f t="shared" si="65"/>
        <v>1.56</v>
      </c>
      <c r="AB26" s="12">
        <f t="shared" si="66"/>
        <v>1.8299999999999998</v>
      </c>
      <c r="AC26" s="12">
        <f t="shared" si="67"/>
        <v>2.29</v>
      </c>
      <c r="AD26" s="12">
        <f t="shared" si="68"/>
        <v>8.0500000000000007</v>
      </c>
      <c r="AE26" s="12">
        <v>0</v>
      </c>
      <c r="AF26" s="12">
        <f t="shared" si="69"/>
        <v>3.4299999999999997</v>
      </c>
      <c r="AG26" s="12">
        <f t="shared" si="70"/>
        <v>4.7899999999999991</v>
      </c>
      <c r="AH26" s="12">
        <v>0.2</v>
      </c>
      <c r="AI26" s="12">
        <f t="shared" si="71"/>
        <v>0.43</v>
      </c>
      <c r="AJ26" s="12">
        <v>0.5</v>
      </c>
      <c r="AK26" s="12">
        <v>40</v>
      </c>
      <c r="AL26" s="12">
        <v>40</v>
      </c>
      <c r="AM26" s="9">
        <v>2193.54</v>
      </c>
      <c r="AN26" s="9">
        <v>171.393046</v>
      </c>
      <c r="AO26" s="9">
        <v>32.83</v>
      </c>
      <c r="AP26" s="9">
        <v>2193.54</v>
      </c>
      <c r="AQ26" s="9">
        <v>0</v>
      </c>
      <c r="AR26" s="9">
        <v>0</v>
      </c>
      <c r="AS26" s="9">
        <v>4.71</v>
      </c>
      <c r="AT26" s="11">
        <f t="shared" si="24"/>
        <v>3144462.75</v>
      </c>
      <c r="AU26" s="9">
        <f t="shared" si="25"/>
        <v>64451.249999999985</v>
      </c>
      <c r="AV26" s="9">
        <f t="shared" si="26"/>
        <v>51561</v>
      </c>
      <c r="AW26" s="9">
        <f t="shared" si="27"/>
        <v>75066.75</v>
      </c>
      <c r="AX26" s="9">
        <f t="shared" si="28"/>
        <v>33363</v>
      </c>
      <c r="AY26" s="9">
        <f t="shared" si="29"/>
        <v>32604.750000000007</v>
      </c>
      <c r="AZ26" s="9">
        <f t="shared" si="30"/>
        <v>107671.50000000003</v>
      </c>
      <c r="BA26" s="9">
        <f t="shared" si="31"/>
        <v>35637.75</v>
      </c>
      <c r="BB26" s="9">
        <f t="shared" si="32"/>
        <v>87957.000000000015</v>
      </c>
      <c r="BC26" s="9">
        <f t="shared" si="33"/>
        <v>23505.750000000004</v>
      </c>
      <c r="BD26" s="9">
        <f t="shared" si="34"/>
        <v>37912.5</v>
      </c>
      <c r="BE26" s="9">
        <f t="shared" si="35"/>
        <v>19714.5</v>
      </c>
      <c r="BF26" s="9">
        <f t="shared" si="36"/>
        <v>34121.249999999993</v>
      </c>
      <c r="BG26" s="9">
        <f t="shared" si="37"/>
        <v>353344.5</v>
      </c>
      <c r="BH26" s="9">
        <f t="shared" si="38"/>
        <v>147100.50000000003</v>
      </c>
      <c r="BI26" s="9">
        <f t="shared" si="39"/>
        <v>15165</v>
      </c>
      <c r="BJ26" s="9">
        <f t="shared" si="40"/>
        <v>275244.75</v>
      </c>
      <c r="BK26" s="9">
        <f t="shared" si="41"/>
        <v>118287</v>
      </c>
      <c r="BL26" s="9">
        <f t="shared" si="42"/>
        <v>138759.74999999997</v>
      </c>
      <c r="BM26" s="9">
        <f t="shared" si="43"/>
        <v>173639.25</v>
      </c>
      <c r="BN26" s="9">
        <f t="shared" si="44"/>
        <v>610391.25000000012</v>
      </c>
      <c r="BO26" s="9">
        <f t="shared" si="45"/>
        <v>0</v>
      </c>
      <c r="BP26" s="9">
        <f t="shared" si="46"/>
        <v>260079.75</v>
      </c>
      <c r="BQ26" s="9">
        <f t="shared" si="47"/>
        <v>363201.74999999994</v>
      </c>
      <c r="BR26" s="9">
        <f t="shared" si="48"/>
        <v>15165</v>
      </c>
      <c r="BS26" s="9">
        <f t="shared" si="49"/>
        <v>32604.75</v>
      </c>
      <c r="BT26" s="9">
        <f t="shared" si="50"/>
        <v>37912.5</v>
      </c>
    </row>
    <row r="27" spans="1:72" s="13" customFormat="1" ht="12" customHeight="1" x14ac:dyDescent="0.25">
      <c r="A27" s="4">
        <f t="shared" si="2"/>
        <v>23</v>
      </c>
      <c r="B27" s="5" t="s">
        <v>77</v>
      </c>
      <c r="C27" s="6">
        <f t="shared" si="0"/>
        <v>3763.4</v>
      </c>
      <c r="D27" s="7">
        <v>3533.9</v>
      </c>
      <c r="E27" s="8">
        <v>229.5</v>
      </c>
      <c r="F27" s="7">
        <v>1350.9</v>
      </c>
      <c r="G27" s="4" t="s">
        <v>54</v>
      </c>
      <c r="H27" s="10">
        <v>1</v>
      </c>
      <c r="I27" s="10" t="s">
        <v>55</v>
      </c>
      <c r="J27" s="11">
        <v>41.47</v>
      </c>
      <c r="K27" s="12">
        <f t="shared" si="51"/>
        <v>0.84999999999999987</v>
      </c>
      <c r="L27" s="12">
        <f t="shared" si="52"/>
        <v>0.68</v>
      </c>
      <c r="M27" s="12">
        <f t="shared" si="53"/>
        <v>0.99</v>
      </c>
      <c r="N27" s="12">
        <f t="shared" si="54"/>
        <v>0.44</v>
      </c>
      <c r="O27" s="12">
        <f t="shared" si="55"/>
        <v>0.43000000000000005</v>
      </c>
      <c r="P27" s="12">
        <f t="shared" si="56"/>
        <v>1.4200000000000002</v>
      </c>
      <c r="Q27" s="12">
        <f t="shared" si="57"/>
        <v>0.47000000000000003</v>
      </c>
      <c r="R27" s="12">
        <f t="shared" si="58"/>
        <v>1.1600000000000001</v>
      </c>
      <c r="S27" s="12">
        <f t="shared" si="59"/>
        <v>0.31000000000000005</v>
      </c>
      <c r="T27" s="12">
        <v>0.5</v>
      </c>
      <c r="U27" s="12">
        <f t="shared" si="60"/>
        <v>0.26</v>
      </c>
      <c r="V27" s="12">
        <f t="shared" si="61"/>
        <v>0.44999999999999996</v>
      </c>
      <c r="W27" s="12">
        <f t="shared" si="62"/>
        <v>4.66</v>
      </c>
      <c r="X27" s="12">
        <f t="shared" si="63"/>
        <v>1.9400000000000002</v>
      </c>
      <c r="Y27" s="12">
        <v>0.2</v>
      </c>
      <c r="Z27" s="12">
        <f t="shared" si="64"/>
        <v>3.63</v>
      </c>
      <c r="AA27" s="12">
        <f t="shared" si="65"/>
        <v>1.56</v>
      </c>
      <c r="AB27" s="12">
        <f t="shared" si="66"/>
        <v>1.8299999999999998</v>
      </c>
      <c r="AC27" s="12">
        <f t="shared" si="67"/>
        <v>2.29</v>
      </c>
      <c r="AD27" s="12">
        <f t="shared" si="68"/>
        <v>8.0500000000000007</v>
      </c>
      <c r="AE27" s="12">
        <v>0</v>
      </c>
      <c r="AF27" s="12">
        <f t="shared" si="69"/>
        <v>3.4299999999999997</v>
      </c>
      <c r="AG27" s="12">
        <f t="shared" si="70"/>
        <v>4.7899999999999991</v>
      </c>
      <c r="AH27" s="12">
        <v>0.2</v>
      </c>
      <c r="AI27" s="12">
        <f t="shared" si="71"/>
        <v>0.43</v>
      </c>
      <c r="AJ27" s="12">
        <v>0.5</v>
      </c>
      <c r="AK27" s="12">
        <v>40</v>
      </c>
      <c r="AL27" s="12">
        <v>40</v>
      </c>
      <c r="AM27" s="9">
        <v>2193.54</v>
      </c>
      <c r="AN27" s="9">
        <v>171.393046</v>
      </c>
      <c r="AO27" s="9">
        <v>32.83</v>
      </c>
      <c r="AP27" s="9">
        <v>2193.54</v>
      </c>
      <c r="AQ27" s="9">
        <v>0</v>
      </c>
      <c r="AR27" s="9">
        <v>0</v>
      </c>
      <c r="AS27" s="9">
        <v>4.71</v>
      </c>
      <c r="AT27" s="11">
        <f t="shared" si="24"/>
        <v>936409.18800000008</v>
      </c>
      <c r="AU27" s="9">
        <f t="shared" si="25"/>
        <v>19193.339999999997</v>
      </c>
      <c r="AV27" s="9">
        <f t="shared" si="26"/>
        <v>15354.672</v>
      </c>
      <c r="AW27" s="9">
        <f t="shared" si="27"/>
        <v>22354.596000000001</v>
      </c>
      <c r="AX27" s="9">
        <f t="shared" si="28"/>
        <v>9935.3760000000002</v>
      </c>
      <c r="AY27" s="9">
        <f t="shared" si="29"/>
        <v>9709.5720000000001</v>
      </c>
      <c r="AZ27" s="9">
        <f t="shared" si="30"/>
        <v>32064.168000000001</v>
      </c>
      <c r="BA27" s="9">
        <f t="shared" si="31"/>
        <v>10612.788</v>
      </c>
      <c r="BB27" s="9">
        <f t="shared" si="32"/>
        <v>26193.264000000003</v>
      </c>
      <c r="BC27" s="9">
        <f t="shared" si="33"/>
        <v>6999.9240000000009</v>
      </c>
      <c r="BD27" s="9">
        <f t="shared" si="34"/>
        <v>11290.2</v>
      </c>
      <c r="BE27" s="9">
        <f t="shared" si="35"/>
        <v>5870.9040000000005</v>
      </c>
      <c r="BF27" s="9">
        <f t="shared" si="36"/>
        <v>10161.18</v>
      </c>
      <c r="BG27" s="9">
        <f t="shared" si="37"/>
        <v>105224.66399999999</v>
      </c>
      <c r="BH27" s="9">
        <f t="shared" si="38"/>
        <v>43805.97600000001</v>
      </c>
      <c r="BI27" s="9">
        <f t="shared" si="39"/>
        <v>4516.08</v>
      </c>
      <c r="BJ27" s="9">
        <f t="shared" si="40"/>
        <v>81966.851999999999</v>
      </c>
      <c r="BK27" s="9">
        <f t="shared" si="41"/>
        <v>35225.423999999999</v>
      </c>
      <c r="BL27" s="9">
        <f t="shared" si="42"/>
        <v>41322.131999999998</v>
      </c>
      <c r="BM27" s="9">
        <f t="shared" si="43"/>
        <v>51709.115999999995</v>
      </c>
      <c r="BN27" s="9">
        <f t="shared" si="44"/>
        <v>181772.22000000003</v>
      </c>
      <c r="BO27" s="9">
        <f t="shared" si="45"/>
        <v>0</v>
      </c>
      <c r="BP27" s="9">
        <f t="shared" si="46"/>
        <v>77450.771999999997</v>
      </c>
      <c r="BQ27" s="9">
        <f t="shared" si="47"/>
        <v>108160.11599999998</v>
      </c>
      <c r="BR27" s="9">
        <f t="shared" si="48"/>
        <v>4516.08</v>
      </c>
      <c r="BS27" s="9">
        <f t="shared" si="49"/>
        <v>9709.5720000000001</v>
      </c>
      <c r="BT27" s="9">
        <f t="shared" si="50"/>
        <v>11290.2</v>
      </c>
    </row>
    <row r="28" spans="1:72" s="13" customFormat="1" ht="12" customHeight="1" x14ac:dyDescent="0.25">
      <c r="A28" s="4">
        <f t="shared" si="2"/>
        <v>24</v>
      </c>
      <c r="B28" s="5" t="s">
        <v>78</v>
      </c>
      <c r="C28" s="6">
        <f t="shared" si="0"/>
        <v>9401.6</v>
      </c>
      <c r="D28" s="7">
        <v>9352.4</v>
      </c>
      <c r="E28" s="8">
        <v>49.2</v>
      </c>
      <c r="F28" s="7">
        <v>2148.6999999999998</v>
      </c>
      <c r="G28" s="4" t="s">
        <v>54</v>
      </c>
      <c r="H28" s="10">
        <v>1</v>
      </c>
      <c r="I28" s="10" t="s">
        <v>55</v>
      </c>
      <c r="J28" s="11">
        <v>41.47</v>
      </c>
      <c r="K28" s="12">
        <f t="shared" si="51"/>
        <v>0.84999999999999987</v>
      </c>
      <c r="L28" s="12">
        <f t="shared" si="52"/>
        <v>0.68</v>
      </c>
      <c r="M28" s="12">
        <f t="shared" si="53"/>
        <v>0.99</v>
      </c>
      <c r="N28" s="12">
        <f t="shared" si="54"/>
        <v>0.44</v>
      </c>
      <c r="O28" s="12">
        <f t="shared" si="55"/>
        <v>0.43000000000000005</v>
      </c>
      <c r="P28" s="12">
        <f t="shared" si="56"/>
        <v>1.4200000000000002</v>
      </c>
      <c r="Q28" s="12">
        <f t="shared" si="57"/>
        <v>0.47000000000000003</v>
      </c>
      <c r="R28" s="12">
        <f t="shared" si="58"/>
        <v>1.1600000000000001</v>
      </c>
      <c r="S28" s="12">
        <f t="shared" si="59"/>
        <v>0.31000000000000005</v>
      </c>
      <c r="T28" s="12">
        <v>0.5</v>
      </c>
      <c r="U28" s="12">
        <f t="shared" si="60"/>
        <v>0.26</v>
      </c>
      <c r="V28" s="12">
        <f t="shared" si="61"/>
        <v>0.44999999999999996</v>
      </c>
      <c r="W28" s="12">
        <f t="shared" si="62"/>
        <v>4.66</v>
      </c>
      <c r="X28" s="12">
        <f t="shared" si="63"/>
        <v>1.9400000000000002</v>
      </c>
      <c r="Y28" s="12">
        <v>0.2</v>
      </c>
      <c r="Z28" s="12">
        <f t="shared" si="64"/>
        <v>3.63</v>
      </c>
      <c r="AA28" s="12">
        <f t="shared" si="65"/>
        <v>1.56</v>
      </c>
      <c r="AB28" s="12">
        <f t="shared" si="66"/>
        <v>1.8299999999999998</v>
      </c>
      <c r="AC28" s="12">
        <f t="shared" si="67"/>
        <v>2.29</v>
      </c>
      <c r="AD28" s="12">
        <f t="shared" si="68"/>
        <v>8.0500000000000007</v>
      </c>
      <c r="AE28" s="12">
        <v>0</v>
      </c>
      <c r="AF28" s="12">
        <f t="shared" si="69"/>
        <v>3.4299999999999997</v>
      </c>
      <c r="AG28" s="12">
        <f t="shared" si="70"/>
        <v>4.7899999999999991</v>
      </c>
      <c r="AH28" s="12">
        <v>0.2</v>
      </c>
      <c r="AI28" s="12">
        <f t="shared" si="71"/>
        <v>0.43</v>
      </c>
      <c r="AJ28" s="12">
        <v>0.5</v>
      </c>
      <c r="AK28" s="12">
        <v>40</v>
      </c>
      <c r="AL28" s="12">
        <v>40</v>
      </c>
      <c r="AM28" s="9">
        <v>2193.54</v>
      </c>
      <c r="AN28" s="9">
        <v>171.393046</v>
      </c>
      <c r="AO28" s="9">
        <v>32.83</v>
      </c>
      <c r="AP28" s="9">
        <v>2193.54</v>
      </c>
      <c r="AQ28" s="9">
        <v>0</v>
      </c>
      <c r="AR28" s="9">
        <v>0</v>
      </c>
      <c r="AS28" s="9">
        <v>4.71</v>
      </c>
      <c r="AT28" s="11">
        <f t="shared" si="24"/>
        <v>2339306.1120000002</v>
      </c>
      <c r="AU28" s="9">
        <f t="shared" si="25"/>
        <v>47948.159999999989</v>
      </c>
      <c r="AV28" s="9">
        <f t="shared" si="26"/>
        <v>38358.528000000006</v>
      </c>
      <c r="AW28" s="9">
        <f t="shared" si="27"/>
        <v>55845.504000000001</v>
      </c>
      <c r="AX28" s="9">
        <f t="shared" si="28"/>
        <v>24820.224000000002</v>
      </c>
      <c r="AY28" s="9">
        <f t="shared" si="29"/>
        <v>24256.128000000004</v>
      </c>
      <c r="AZ28" s="9">
        <f t="shared" si="30"/>
        <v>80101.632000000012</v>
      </c>
      <c r="BA28" s="9">
        <f t="shared" si="31"/>
        <v>26512.512000000002</v>
      </c>
      <c r="BB28" s="9">
        <f t="shared" si="32"/>
        <v>65435.136000000013</v>
      </c>
      <c r="BC28" s="9">
        <f t="shared" si="33"/>
        <v>17486.976000000002</v>
      </c>
      <c r="BD28" s="9">
        <f t="shared" si="34"/>
        <v>28204.800000000003</v>
      </c>
      <c r="BE28" s="9">
        <f t="shared" si="35"/>
        <v>14666.496000000001</v>
      </c>
      <c r="BF28" s="9">
        <f t="shared" si="36"/>
        <v>25384.319999999996</v>
      </c>
      <c r="BG28" s="9">
        <f t="shared" si="37"/>
        <v>262868.73600000003</v>
      </c>
      <c r="BH28" s="9">
        <f t="shared" si="38"/>
        <v>109434.62400000001</v>
      </c>
      <c r="BI28" s="9">
        <f t="shared" si="39"/>
        <v>11281.920000000002</v>
      </c>
      <c r="BJ28" s="9">
        <f t="shared" si="40"/>
        <v>204766.848</v>
      </c>
      <c r="BK28" s="9">
        <f t="shared" si="41"/>
        <v>87998.97600000001</v>
      </c>
      <c r="BL28" s="9">
        <f t="shared" si="42"/>
        <v>103229.568</v>
      </c>
      <c r="BM28" s="9">
        <f t="shared" si="43"/>
        <v>129177.984</v>
      </c>
      <c r="BN28" s="9">
        <f t="shared" si="44"/>
        <v>454097.28</v>
      </c>
      <c r="BO28" s="9">
        <f t="shared" si="45"/>
        <v>0</v>
      </c>
      <c r="BP28" s="9">
        <f t="shared" si="46"/>
        <v>193484.92799999999</v>
      </c>
      <c r="BQ28" s="9">
        <f t="shared" si="47"/>
        <v>270201.984</v>
      </c>
      <c r="BR28" s="9">
        <f t="shared" si="48"/>
        <v>11281.920000000002</v>
      </c>
      <c r="BS28" s="9">
        <f t="shared" si="49"/>
        <v>24256.128000000001</v>
      </c>
      <c r="BT28" s="9">
        <f t="shared" si="50"/>
        <v>28204.800000000003</v>
      </c>
    </row>
    <row r="29" spans="1:72" s="13" customFormat="1" ht="12" customHeight="1" x14ac:dyDescent="0.25">
      <c r="A29" s="4">
        <f t="shared" si="2"/>
        <v>25</v>
      </c>
      <c r="B29" s="5" t="s">
        <v>79</v>
      </c>
      <c r="C29" s="6">
        <f t="shared" si="0"/>
        <v>8401</v>
      </c>
      <c r="D29" s="7">
        <v>8068.9</v>
      </c>
      <c r="E29" s="8">
        <v>332.1</v>
      </c>
      <c r="F29" s="7">
        <v>2571.6999999999998</v>
      </c>
      <c r="G29" s="4" t="s">
        <v>54</v>
      </c>
      <c r="H29" s="10">
        <v>1</v>
      </c>
      <c r="I29" s="10" t="s">
        <v>55</v>
      </c>
      <c r="J29" s="11">
        <v>41.47</v>
      </c>
      <c r="K29" s="12">
        <f t="shared" si="51"/>
        <v>0.84999999999999987</v>
      </c>
      <c r="L29" s="12">
        <f t="shared" si="52"/>
        <v>0.68</v>
      </c>
      <c r="M29" s="12">
        <f t="shared" si="53"/>
        <v>0.99</v>
      </c>
      <c r="N29" s="12">
        <f t="shared" si="54"/>
        <v>0.44</v>
      </c>
      <c r="O29" s="12">
        <f t="shared" si="55"/>
        <v>0.43000000000000005</v>
      </c>
      <c r="P29" s="12">
        <f t="shared" si="56"/>
        <v>1.4200000000000002</v>
      </c>
      <c r="Q29" s="12">
        <f t="shared" si="57"/>
        <v>0.47000000000000003</v>
      </c>
      <c r="R29" s="12">
        <f t="shared" si="58"/>
        <v>1.1600000000000001</v>
      </c>
      <c r="S29" s="12">
        <f t="shared" si="59"/>
        <v>0.31000000000000005</v>
      </c>
      <c r="T29" s="12">
        <v>0.5</v>
      </c>
      <c r="U29" s="12">
        <f t="shared" si="60"/>
        <v>0.26</v>
      </c>
      <c r="V29" s="12">
        <f t="shared" si="61"/>
        <v>0.44999999999999996</v>
      </c>
      <c r="W29" s="12">
        <f t="shared" si="62"/>
        <v>4.66</v>
      </c>
      <c r="X29" s="12">
        <f t="shared" si="63"/>
        <v>1.9400000000000002</v>
      </c>
      <c r="Y29" s="12">
        <v>0.2</v>
      </c>
      <c r="Z29" s="12">
        <f t="shared" si="64"/>
        <v>3.63</v>
      </c>
      <c r="AA29" s="12">
        <f t="shared" si="65"/>
        <v>1.56</v>
      </c>
      <c r="AB29" s="12">
        <f t="shared" si="66"/>
        <v>1.8299999999999998</v>
      </c>
      <c r="AC29" s="12">
        <f t="shared" si="67"/>
        <v>2.29</v>
      </c>
      <c r="AD29" s="12">
        <f t="shared" si="68"/>
        <v>8.0500000000000007</v>
      </c>
      <c r="AE29" s="12">
        <v>0</v>
      </c>
      <c r="AF29" s="12">
        <f t="shared" si="69"/>
        <v>3.4299999999999997</v>
      </c>
      <c r="AG29" s="12">
        <f t="shared" si="70"/>
        <v>4.7899999999999991</v>
      </c>
      <c r="AH29" s="12">
        <v>0.2</v>
      </c>
      <c r="AI29" s="12">
        <f t="shared" si="71"/>
        <v>0.43</v>
      </c>
      <c r="AJ29" s="12">
        <v>0.5</v>
      </c>
      <c r="AK29" s="12">
        <v>40</v>
      </c>
      <c r="AL29" s="12">
        <v>40</v>
      </c>
      <c r="AM29" s="9">
        <v>2193.54</v>
      </c>
      <c r="AN29" s="9">
        <v>171.393046</v>
      </c>
      <c r="AO29" s="9">
        <v>32.83</v>
      </c>
      <c r="AP29" s="9">
        <v>2193.54</v>
      </c>
      <c r="AQ29" s="9">
        <v>0</v>
      </c>
      <c r="AR29" s="9">
        <v>0</v>
      </c>
      <c r="AS29" s="9">
        <v>4.71</v>
      </c>
      <c r="AT29" s="11">
        <f t="shared" si="24"/>
        <v>2090336.8199999998</v>
      </c>
      <c r="AU29" s="9">
        <f t="shared" si="25"/>
        <v>42845.099999999991</v>
      </c>
      <c r="AV29" s="9">
        <f t="shared" si="26"/>
        <v>34276.080000000002</v>
      </c>
      <c r="AW29" s="9">
        <f t="shared" si="27"/>
        <v>49901.94</v>
      </c>
      <c r="AX29" s="9">
        <f t="shared" si="28"/>
        <v>22178.639999999999</v>
      </c>
      <c r="AY29" s="9">
        <f t="shared" si="29"/>
        <v>21674.58</v>
      </c>
      <c r="AZ29" s="9">
        <f t="shared" si="30"/>
        <v>71576.520000000019</v>
      </c>
      <c r="BA29" s="9">
        <f t="shared" si="31"/>
        <v>23690.82</v>
      </c>
      <c r="BB29" s="9">
        <f t="shared" si="32"/>
        <v>58470.960000000006</v>
      </c>
      <c r="BC29" s="9">
        <f t="shared" si="33"/>
        <v>15625.860000000002</v>
      </c>
      <c r="BD29" s="9">
        <f t="shared" si="34"/>
        <v>25203</v>
      </c>
      <c r="BE29" s="9">
        <f t="shared" si="35"/>
        <v>13105.560000000001</v>
      </c>
      <c r="BF29" s="9">
        <f t="shared" si="36"/>
        <v>22682.699999999997</v>
      </c>
      <c r="BG29" s="9">
        <f t="shared" si="37"/>
        <v>234891.96000000002</v>
      </c>
      <c r="BH29" s="9">
        <f t="shared" si="38"/>
        <v>97787.64</v>
      </c>
      <c r="BI29" s="9">
        <f t="shared" si="39"/>
        <v>10081.200000000001</v>
      </c>
      <c r="BJ29" s="9">
        <f t="shared" si="40"/>
        <v>182973.77999999997</v>
      </c>
      <c r="BK29" s="9">
        <f t="shared" si="41"/>
        <v>78633.360000000015</v>
      </c>
      <c r="BL29" s="9">
        <f t="shared" si="42"/>
        <v>92242.979999999981</v>
      </c>
      <c r="BM29" s="9">
        <f t="shared" si="43"/>
        <v>115429.74</v>
      </c>
      <c r="BN29" s="9">
        <f t="shared" si="44"/>
        <v>405768.30000000005</v>
      </c>
      <c r="BO29" s="9">
        <f t="shared" si="45"/>
        <v>0</v>
      </c>
      <c r="BP29" s="9">
        <f t="shared" si="46"/>
        <v>172892.58</v>
      </c>
      <c r="BQ29" s="9">
        <f t="shared" si="47"/>
        <v>241444.73999999996</v>
      </c>
      <c r="BR29" s="9">
        <f t="shared" si="48"/>
        <v>10081.200000000001</v>
      </c>
      <c r="BS29" s="9">
        <f t="shared" si="49"/>
        <v>21674.579999999998</v>
      </c>
      <c r="BT29" s="9">
        <f t="shared" si="50"/>
        <v>25203</v>
      </c>
    </row>
    <row r="30" spans="1:72" s="13" customFormat="1" ht="12" customHeight="1" x14ac:dyDescent="0.25">
      <c r="A30" s="4">
        <f t="shared" si="2"/>
        <v>26</v>
      </c>
      <c r="B30" s="5" t="s">
        <v>80</v>
      </c>
      <c r="C30" s="6">
        <f t="shared" si="0"/>
        <v>9350.5</v>
      </c>
      <c r="D30" s="7">
        <v>9350.5</v>
      </c>
      <c r="E30" s="8">
        <v>0</v>
      </c>
      <c r="F30" s="7">
        <v>2155.4</v>
      </c>
      <c r="G30" s="4" t="s">
        <v>54</v>
      </c>
      <c r="H30" s="10">
        <v>1</v>
      </c>
      <c r="I30" s="10" t="s">
        <v>55</v>
      </c>
      <c r="J30" s="11">
        <v>41.47</v>
      </c>
      <c r="K30" s="12">
        <f t="shared" si="51"/>
        <v>0.84999999999999987</v>
      </c>
      <c r="L30" s="12">
        <f t="shared" si="52"/>
        <v>0.68</v>
      </c>
      <c r="M30" s="12">
        <f t="shared" si="53"/>
        <v>0.99</v>
      </c>
      <c r="N30" s="12">
        <f t="shared" si="54"/>
        <v>0.44</v>
      </c>
      <c r="O30" s="12">
        <f t="shared" si="55"/>
        <v>0.43000000000000005</v>
      </c>
      <c r="P30" s="12">
        <f t="shared" si="56"/>
        <v>1.4200000000000002</v>
      </c>
      <c r="Q30" s="12">
        <f t="shared" si="57"/>
        <v>0.47000000000000003</v>
      </c>
      <c r="R30" s="12">
        <f t="shared" si="58"/>
        <v>1.1600000000000001</v>
      </c>
      <c r="S30" s="12">
        <f t="shared" si="59"/>
        <v>0.31000000000000005</v>
      </c>
      <c r="T30" s="12">
        <v>0.5</v>
      </c>
      <c r="U30" s="12">
        <f t="shared" si="60"/>
        <v>0.26</v>
      </c>
      <c r="V30" s="12">
        <f t="shared" si="61"/>
        <v>0.44999999999999996</v>
      </c>
      <c r="W30" s="12">
        <f t="shared" si="62"/>
        <v>4.66</v>
      </c>
      <c r="X30" s="12">
        <f t="shared" si="63"/>
        <v>1.9400000000000002</v>
      </c>
      <c r="Y30" s="12">
        <v>0.2</v>
      </c>
      <c r="Z30" s="12">
        <f t="shared" si="64"/>
        <v>3.63</v>
      </c>
      <c r="AA30" s="12">
        <f t="shared" si="65"/>
        <v>1.56</v>
      </c>
      <c r="AB30" s="12">
        <f t="shared" si="66"/>
        <v>1.8299999999999998</v>
      </c>
      <c r="AC30" s="12">
        <f t="shared" si="67"/>
        <v>2.29</v>
      </c>
      <c r="AD30" s="12">
        <f t="shared" si="68"/>
        <v>8.0500000000000007</v>
      </c>
      <c r="AE30" s="12">
        <v>0</v>
      </c>
      <c r="AF30" s="12">
        <f t="shared" si="69"/>
        <v>3.4299999999999997</v>
      </c>
      <c r="AG30" s="12">
        <f t="shared" si="70"/>
        <v>4.7899999999999991</v>
      </c>
      <c r="AH30" s="12">
        <v>0.2</v>
      </c>
      <c r="AI30" s="12">
        <f t="shared" si="71"/>
        <v>0.43</v>
      </c>
      <c r="AJ30" s="12">
        <v>0.5</v>
      </c>
      <c r="AK30" s="12">
        <v>40</v>
      </c>
      <c r="AL30" s="12">
        <v>40</v>
      </c>
      <c r="AM30" s="9">
        <v>2193.54</v>
      </c>
      <c r="AN30" s="9">
        <v>171.393046</v>
      </c>
      <c r="AO30" s="9">
        <v>32.83</v>
      </c>
      <c r="AP30" s="9">
        <v>2193.54</v>
      </c>
      <c r="AQ30" s="9">
        <v>0</v>
      </c>
      <c r="AR30" s="9">
        <v>0</v>
      </c>
      <c r="AS30" s="9">
        <v>4.71</v>
      </c>
      <c r="AT30" s="11">
        <f t="shared" si="24"/>
        <v>2326591.41</v>
      </c>
      <c r="AU30" s="9">
        <f t="shared" si="25"/>
        <v>47687.549999999988</v>
      </c>
      <c r="AV30" s="9">
        <f t="shared" si="26"/>
        <v>38150.04</v>
      </c>
      <c r="AW30" s="9">
        <f t="shared" si="27"/>
        <v>55541.97</v>
      </c>
      <c r="AX30" s="9">
        <f t="shared" si="28"/>
        <v>24685.32</v>
      </c>
      <c r="AY30" s="9">
        <f t="shared" si="29"/>
        <v>24124.290000000005</v>
      </c>
      <c r="AZ30" s="9">
        <f t="shared" si="30"/>
        <v>79666.260000000009</v>
      </c>
      <c r="BA30" s="9">
        <f t="shared" si="31"/>
        <v>26368.410000000003</v>
      </c>
      <c r="BB30" s="9">
        <f t="shared" si="32"/>
        <v>65079.48000000001</v>
      </c>
      <c r="BC30" s="9">
        <f t="shared" si="33"/>
        <v>17391.930000000004</v>
      </c>
      <c r="BD30" s="9">
        <f t="shared" si="34"/>
        <v>28051.5</v>
      </c>
      <c r="BE30" s="9">
        <f t="shared" si="35"/>
        <v>14586.78</v>
      </c>
      <c r="BF30" s="9">
        <f t="shared" si="36"/>
        <v>25246.35</v>
      </c>
      <c r="BG30" s="9">
        <f t="shared" si="37"/>
        <v>261439.98</v>
      </c>
      <c r="BH30" s="9">
        <f t="shared" si="38"/>
        <v>108839.82</v>
      </c>
      <c r="BI30" s="9">
        <f t="shared" si="39"/>
        <v>11220.6</v>
      </c>
      <c r="BJ30" s="9">
        <f t="shared" si="40"/>
        <v>203653.89</v>
      </c>
      <c r="BK30" s="9">
        <f t="shared" si="41"/>
        <v>87520.680000000008</v>
      </c>
      <c r="BL30" s="9">
        <f t="shared" si="42"/>
        <v>102668.48999999999</v>
      </c>
      <c r="BM30" s="9">
        <f t="shared" si="43"/>
        <v>128475.87</v>
      </c>
      <c r="BN30" s="9">
        <f t="shared" si="44"/>
        <v>451629.15</v>
      </c>
      <c r="BO30" s="9">
        <f t="shared" si="45"/>
        <v>0</v>
      </c>
      <c r="BP30" s="9">
        <f t="shared" si="46"/>
        <v>192433.28999999998</v>
      </c>
      <c r="BQ30" s="9">
        <f t="shared" si="47"/>
        <v>268733.36999999994</v>
      </c>
      <c r="BR30" s="9">
        <f t="shared" si="48"/>
        <v>11220.6</v>
      </c>
      <c r="BS30" s="9">
        <f t="shared" si="49"/>
        <v>24124.29</v>
      </c>
      <c r="BT30" s="9">
        <f t="shared" si="50"/>
        <v>28051.5</v>
      </c>
    </row>
    <row r="31" spans="1:72" s="13" customFormat="1" ht="12" customHeight="1" x14ac:dyDescent="0.25">
      <c r="A31" s="4">
        <f t="shared" si="2"/>
        <v>27</v>
      </c>
      <c r="B31" s="5" t="s">
        <v>81</v>
      </c>
      <c r="C31" s="6">
        <f t="shared" si="0"/>
        <v>10002.200000000001</v>
      </c>
      <c r="D31" s="7">
        <v>10002.200000000001</v>
      </c>
      <c r="E31" s="8">
        <v>0</v>
      </c>
      <c r="F31" s="7">
        <v>3808.6</v>
      </c>
      <c r="G31" s="4" t="s">
        <v>54</v>
      </c>
      <c r="H31" s="10">
        <v>1</v>
      </c>
      <c r="I31" s="10" t="s">
        <v>55</v>
      </c>
      <c r="J31" s="11">
        <v>41.47</v>
      </c>
      <c r="K31" s="12">
        <f t="shared" si="51"/>
        <v>0.84999999999999987</v>
      </c>
      <c r="L31" s="12">
        <f t="shared" si="52"/>
        <v>0.68</v>
      </c>
      <c r="M31" s="12">
        <f t="shared" si="53"/>
        <v>0.99</v>
      </c>
      <c r="N31" s="12">
        <f t="shared" si="54"/>
        <v>0.44</v>
      </c>
      <c r="O31" s="12">
        <f t="shared" si="55"/>
        <v>0.43000000000000005</v>
      </c>
      <c r="P31" s="12">
        <f t="shared" si="56"/>
        <v>1.4200000000000002</v>
      </c>
      <c r="Q31" s="12">
        <f t="shared" si="57"/>
        <v>0.47000000000000003</v>
      </c>
      <c r="R31" s="12">
        <f t="shared" si="58"/>
        <v>1.1600000000000001</v>
      </c>
      <c r="S31" s="12">
        <f t="shared" si="59"/>
        <v>0.31000000000000005</v>
      </c>
      <c r="T31" s="12">
        <v>0.5</v>
      </c>
      <c r="U31" s="12">
        <f t="shared" si="60"/>
        <v>0.26</v>
      </c>
      <c r="V31" s="12">
        <f t="shared" si="61"/>
        <v>0.44999999999999996</v>
      </c>
      <c r="W31" s="12">
        <f t="shared" si="62"/>
        <v>4.66</v>
      </c>
      <c r="X31" s="12">
        <f t="shared" si="63"/>
        <v>1.9400000000000002</v>
      </c>
      <c r="Y31" s="12">
        <v>0.2</v>
      </c>
      <c r="Z31" s="12">
        <f t="shared" si="64"/>
        <v>3.63</v>
      </c>
      <c r="AA31" s="12">
        <f t="shared" si="65"/>
        <v>1.56</v>
      </c>
      <c r="AB31" s="12">
        <f t="shared" si="66"/>
        <v>1.8299999999999998</v>
      </c>
      <c r="AC31" s="12">
        <f t="shared" si="67"/>
        <v>2.29</v>
      </c>
      <c r="AD31" s="12">
        <f t="shared" si="68"/>
        <v>8.0500000000000007</v>
      </c>
      <c r="AE31" s="12">
        <v>0</v>
      </c>
      <c r="AF31" s="12">
        <f t="shared" si="69"/>
        <v>3.4299999999999997</v>
      </c>
      <c r="AG31" s="12">
        <f t="shared" si="70"/>
        <v>4.7899999999999991</v>
      </c>
      <c r="AH31" s="12">
        <v>0.2</v>
      </c>
      <c r="AI31" s="12">
        <f t="shared" si="71"/>
        <v>0.43</v>
      </c>
      <c r="AJ31" s="12">
        <v>0.5</v>
      </c>
      <c r="AK31" s="12">
        <v>40</v>
      </c>
      <c r="AL31" s="12">
        <v>40</v>
      </c>
      <c r="AM31" s="9">
        <v>2193.54</v>
      </c>
      <c r="AN31" s="9">
        <v>171.393046</v>
      </c>
      <c r="AO31" s="9">
        <v>32.83</v>
      </c>
      <c r="AP31" s="9">
        <v>2193.54</v>
      </c>
      <c r="AQ31" s="9">
        <v>0</v>
      </c>
      <c r="AR31" s="9">
        <v>0</v>
      </c>
      <c r="AS31" s="9">
        <v>4.71</v>
      </c>
      <c r="AT31" s="11">
        <f t="shared" si="24"/>
        <v>2488747.4040000001</v>
      </c>
      <c r="AU31" s="9">
        <f t="shared" si="25"/>
        <v>51011.219999999994</v>
      </c>
      <c r="AV31" s="9">
        <f t="shared" si="26"/>
        <v>40808.97600000001</v>
      </c>
      <c r="AW31" s="9">
        <f t="shared" si="27"/>
        <v>59413.067999999999</v>
      </c>
      <c r="AX31" s="9">
        <f t="shared" si="28"/>
        <v>26405.808000000005</v>
      </c>
      <c r="AY31" s="9">
        <f t="shared" si="29"/>
        <v>25805.676000000007</v>
      </c>
      <c r="AZ31" s="9">
        <f t="shared" si="30"/>
        <v>85218.744000000021</v>
      </c>
      <c r="BA31" s="9">
        <f t="shared" si="31"/>
        <v>28206.204000000005</v>
      </c>
      <c r="BB31" s="9">
        <f t="shared" si="32"/>
        <v>69615.312000000005</v>
      </c>
      <c r="BC31" s="9">
        <f t="shared" si="33"/>
        <v>18604.092000000004</v>
      </c>
      <c r="BD31" s="9">
        <f t="shared" si="34"/>
        <v>30006.600000000002</v>
      </c>
      <c r="BE31" s="9">
        <f t="shared" si="35"/>
        <v>15603.432000000001</v>
      </c>
      <c r="BF31" s="9">
        <f t="shared" si="36"/>
        <v>27005.94</v>
      </c>
      <c r="BG31" s="9">
        <f t="shared" si="37"/>
        <v>279661.51200000005</v>
      </c>
      <c r="BH31" s="9">
        <f t="shared" si="38"/>
        <v>116425.60800000002</v>
      </c>
      <c r="BI31" s="9">
        <f t="shared" si="39"/>
        <v>12002.640000000001</v>
      </c>
      <c r="BJ31" s="9">
        <f t="shared" si="40"/>
        <v>217847.91600000003</v>
      </c>
      <c r="BK31" s="9">
        <f t="shared" si="41"/>
        <v>93620.592000000019</v>
      </c>
      <c r="BL31" s="9">
        <f t="shared" si="42"/>
        <v>109824.15599999999</v>
      </c>
      <c r="BM31" s="9">
        <f t="shared" si="43"/>
        <v>137430.228</v>
      </c>
      <c r="BN31" s="9">
        <f t="shared" si="44"/>
        <v>483106.26</v>
      </c>
      <c r="BO31" s="9">
        <f t="shared" si="45"/>
        <v>0</v>
      </c>
      <c r="BP31" s="9">
        <f t="shared" si="46"/>
        <v>205845.27600000001</v>
      </c>
      <c r="BQ31" s="9">
        <f t="shared" si="47"/>
        <v>287463.22799999994</v>
      </c>
      <c r="BR31" s="9">
        <f t="shared" si="48"/>
        <v>12002.640000000001</v>
      </c>
      <c r="BS31" s="9">
        <f t="shared" si="49"/>
        <v>25805.675999999999</v>
      </c>
      <c r="BT31" s="9">
        <f t="shared" si="50"/>
        <v>30006.600000000002</v>
      </c>
    </row>
    <row r="32" spans="1:72" s="13" customFormat="1" ht="12" customHeight="1" x14ac:dyDescent="0.25">
      <c r="A32" s="4">
        <f t="shared" si="2"/>
        <v>28</v>
      </c>
      <c r="B32" s="5" t="s">
        <v>82</v>
      </c>
      <c r="C32" s="6">
        <f t="shared" si="0"/>
        <v>12324.3</v>
      </c>
      <c r="D32" s="7">
        <v>12324.3</v>
      </c>
      <c r="E32" s="8">
        <v>0</v>
      </c>
      <c r="F32" s="7">
        <v>4414.2</v>
      </c>
      <c r="G32" s="4" t="s">
        <v>54</v>
      </c>
      <c r="H32" s="10">
        <v>1</v>
      </c>
      <c r="I32" s="10" t="s">
        <v>55</v>
      </c>
      <c r="J32" s="11">
        <v>41.47</v>
      </c>
      <c r="K32" s="12">
        <f t="shared" si="51"/>
        <v>0.84999999999999987</v>
      </c>
      <c r="L32" s="12">
        <f t="shared" si="52"/>
        <v>0.68</v>
      </c>
      <c r="M32" s="12">
        <f t="shared" si="53"/>
        <v>0.99</v>
      </c>
      <c r="N32" s="12">
        <f t="shared" si="54"/>
        <v>0.44</v>
      </c>
      <c r="O32" s="12">
        <f t="shared" si="55"/>
        <v>0.43000000000000005</v>
      </c>
      <c r="P32" s="12">
        <f t="shared" si="56"/>
        <v>1.4200000000000002</v>
      </c>
      <c r="Q32" s="12">
        <f t="shared" si="57"/>
        <v>0.47000000000000003</v>
      </c>
      <c r="R32" s="12">
        <f t="shared" si="58"/>
        <v>1.1600000000000001</v>
      </c>
      <c r="S32" s="12">
        <f t="shared" si="59"/>
        <v>0.31000000000000005</v>
      </c>
      <c r="T32" s="12">
        <v>0.5</v>
      </c>
      <c r="U32" s="12">
        <f t="shared" si="60"/>
        <v>0.26</v>
      </c>
      <c r="V32" s="12">
        <f t="shared" si="61"/>
        <v>0.44999999999999996</v>
      </c>
      <c r="W32" s="12">
        <f t="shared" si="62"/>
        <v>4.66</v>
      </c>
      <c r="X32" s="12">
        <f t="shared" si="63"/>
        <v>1.9400000000000002</v>
      </c>
      <c r="Y32" s="12">
        <v>0.2</v>
      </c>
      <c r="Z32" s="12">
        <f t="shared" si="64"/>
        <v>3.63</v>
      </c>
      <c r="AA32" s="12">
        <f t="shared" si="65"/>
        <v>1.56</v>
      </c>
      <c r="AB32" s="12">
        <f t="shared" si="66"/>
        <v>1.8299999999999998</v>
      </c>
      <c r="AC32" s="12">
        <f t="shared" si="67"/>
        <v>2.29</v>
      </c>
      <c r="AD32" s="12">
        <f t="shared" si="68"/>
        <v>8.0500000000000007</v>
      </c>
      <c r="AE32" s="12">
        <v>0</v>
      </c>
      <c r="AF32" s="12">
        <f t="shared" si="69"/>
        <v>3.4299999999999997</v>
      </c>
      <c r="AG32" s="12">
        <f t="shared" si="70"/>
        <v>4.7899999999999991</v>
      </c>
      <c r="AH32" s="12">
        <v>0.2</v>
      </c>
      <c r="AI32" s="12">
        <f t="shared" si="71"/>
        <v>0.43</v>
      </c>
      <c r="AJ32" s="12">
        <v>0.5</v>
      </c>
      <c r="AK32" s="12">
        <v>40</v>
      </c>
      <c r="AL32" s="12">
        <v>40</v>
      </c>
      <c r="AM32" s="9">
        <v>2193.54</v>
      </c>
      <c r="AN32" s="9">
        <v>171.393046</v>
      </c>
      <c r="AO32" s="9">
        <v>32.83</v>
      </c>
      <c r="AP32" s="9">
        <v>2193.54</v>
      </c>
      <c r="AQ32" s="9">
        <v>0</v>
      </c>
      <c r="AR32" s="9">
        <v>0</v>
      </c>
      <c r="AS32" s="9">
        <v>4.71</v>
      </c>
      <c r="AT32" s="11">
        <f t="shared" si="24"/>
        <v>3066532.3259999999</v>
      </c>
      <c r="AU32" s="9">
        <f t="shared" si="25"/>
        <v>62853.929999999978</v>
      </c>
      <c r="AV32" s="9">
        <f t="shared" si="26"/>
        <v>50283.144</v>
      </c>
      <c r="AW32" s="9">
        <f t="shared" si="27"/>
        <v>73206.34199999999</v>
      </c>
      <c r="AX32" s="9">
        <f t="shared" si="28"/>
        <v>32536.152000000002</v>
      </c>
      <c r="AY32" s="9">
        <f t="shared" si="29"/>
        <v>31796.694000000003</v>
      </c>
      <c r="AZ32" s="9">
        <f t="shared" si="30"/>
        <v>105003.03600000001</v>
      </c>
      <c r="BA32" s="9">
        <f t="shared" si="31"/>
        <v>34754.525999999998</v>
      </c>
      <c r="BB32" s="9">
        <f t="shared" si="32"/>
        <v>85777.127999999997</v>
      </c>
      <c r="BC32" s="9">
        <f t="shared" si="33"/>
        <v>22923.198000000004</v>
      </c>
      <c r="BD32" s="9">
        <f t="shared" si="34"/>
        <v>36972.899999999994</v>
      </c>
      <c r="BE32" s="9">
        <f t="shared" si="35"/>
        <v>19225.907999999999</v>
      </c>
      <c r="BF32" s="9">
        <f t="shared" si="36"/>
        <v>33275.61</v>
      </c>
      <c r="BG32" s="9">
        <f t="shared" si="37"/>
        <v>344587.42799999996</v>
      </c>
      <c r="BH32" s="9">
        <f t="shared" si="38"/>
        <v>143454.85200000001</v>
      </c>
      <c r="BI32" s="9">
        <f t="shared" si="39"/>
        <v>14789.16</v>
      </c>
      <c r="BJ32" s="9">
        <f t="shared" si="40"/>
        <v>268423.25399999996</v>
      </c>
      <c r="BK32" s="9">
        <f t="shared" si="41"/>
        <v>115355.448</v>
      </c>
      <c r="BL32" s="9">
        <f t="shared" si="42"/>
        <v>135320.81399999998</v>
      </c>
      <c r="BM32" s="9">
        <f t="shared" si="43"/>
        <v>169335.88199999998</v>
      </c>
      <c r="BN32" s="9">
        <f t="shared" si="44"/>
        <v>595263.69000000006</v>
      </c>
      <c r="BO32" s="9">
        <f t="shared" si="45"/>
        <v>0</v>
      </c>
      <c r="BP32" s="9">
        <f t="shared" si="46"/>
        <v>253634.09399999998</v>
      </c>
      <c r="BQ32" s="9">
        <f t="shared" si="47"/>
        <v>354200.38199999987</v>
      </c>
      <c r="BR32" s="9">
        <f t="shared" si="48"/>
        <v>14789.16</v>
      </c>
      <c r="BS32" s="9">
        <f t="shared" si="49"/>
        <v>31796.693999999996</v>
      </c>
      <c r="BT32" s="9">
        <f t="shared" si="50"/>
        <v>36972.899999999994</v>
      </c>
    </row>
    <row r="33" spans="1:72" s="13" customFormat="1" ht="12" customHeight="1" x14ac:dyDescent="0.25">
      <c r="A33" s="4">
        <f t="shared" si="2"/>
        <v>29</v>
      </c>
      <c r="B33" s="5" t="s">
        <v>83</v>
      </c>
      <c r="C33" s="6">
        <f t="shared" si="0"/>
        <v>12389.5</v>
      </c>
      <c r="D33" s="7">
        <v>12389.5</v>
      </c>
      <c r="E33" s="8">
        <v>0</v>
      </c>
      <c r="F33" s="7">
        <v>4505.5</v>
      </c>
      <c r="G33" s="4" t="s">
        <v>54</v>
      </c>
      <c r="H33" s="10">
        <v>1</v>
      </c>
      <c r="I33" s="10" t="s">
        <v>55</v>
      </c>
      <c r="J33" s="11">
        <v>41.47</v>
      </c>
      <c r="K33" s="12">
        <f t="shared" si="51"/>
        <v>0.84999999999999987</v>
      </c>
      <c r="L33" s="12">
        <f t="shared" si="52"/>
        <v>0.68</v>
      </c>
      <c r="M33" s="12">
        <f t="shared" si="53"/>
        <v>0.99</v>
      </c>
      <c r="N33" s="12">
        <f t="shared" si="54"/>
        <v>0.44</v>
      </c>
      <c r="O33" s="12">
        <f t="shared" si="55"/>
        <v>0.43000000000000005</v>
      </c>
      <c r="P33" s="12">
        <f t="shared" si="56"/>
        <v>1.4200000000000002</v>
      </c>
      <c r="Q33" s="12">
        <f t="shared" si="57"/>
        <v>0.47000000000000003</v>
      </c>
      <c r="R33" s="12">
        <f t="shared" si="58"/>
        <v>1.1600000000000001</v>
      </c>
      <c r="S33" s="12">
        <f t="shared" si="59"/>
        <v>0.31000000000000005</v>
      </c>
      <c r="T33" s="12">
        <v>0.5</v>
      </c>
      <c r="U33" s="12">
        <f t="shared" si="60"/>
        <v>0.26</v>
      </c>
      <c r="V33" s="12">
        <f t="shared" si="61"/>
        <v>0.44999999999999996</v>
      </c>
      <c r="W33" s="12">
        <f t="shared" si="62"/>
        <v>4.66</v>
      </c>
      <c r="X33" s="12">
        <f t="shared" si="63"/>
        <v>1.9400000000000002</v>
      </c>
      <c r="Y33" s="12">
        <v>0.2</v>
      </c>
      <c r="Z33" s="12">
        <f t="shared" si="64"/>
        <v>3.63</v>
      </c>
      <c r="AA33" s="12">
        <f t="shared" si="65"/>
        <v>1.56</v>
      </c>
      <c r="AB33" s="12">
        <f t="shared" si="66"/>
        <v>1.8299999999999998</v>
      </c>
      <c r="AC33" s="12">
        <f t="shared" si="67"/>
        <v>2.29</v>
      </c>
      <c r="AD33" s="12">
        <f t="shared" si="68"/>
        <v>8.0500000000000007</v>
      </c>
      <c r="AE33" s="12">
        <v>0</v>
      </c>
      <c r="AF33" s="12">
        <f t="shared" si="69"/>
        <v>3.4299999999999997</v>
      </c>
      <c r="AG33" s="12">
        <f t="shared" si="70"/>
        <v>4.7899999999999991</v>
      </c>
      <c r="AH33" s="12">
        <v>0.2</v>
      </c>
      <c r="AI33" s="12">
        <f t="shared" si="71"/>
        <v>0.43</v>
      </c>
      <c r="AJ33" s="12">
        <v>0.5</v>
      </c>
      <c r="AK33" s="12">
        <v>40</v>
      </c>
      <c r="AL33" s="12">
        <v>40</v>
      </c>
      <c r="AM33" s="9">
        <v>2193.54</v>
      </c>
      <c r="AN33" s="9">
        <v>171.393046</v>
      </c>
      <c r="AO33" s="9">
        <v>32.83</v>
      </c>
      <c r="AP33" s="9">
        <v>2193.54</v>
      </c>
      <c r="AQ33" s="9">
        <v>0</v>
      </c>
      <c r="AR33" s="9">
        <v>0</v>
      </c>
      <c r="AS33" s="9">
        <v>4.71</v>
      </c>
      <c r="AT33" s="11">
        <f t="shared" si="24"/>
        <v>3082755.39</v>
      </c>
      <c r="AU33" s="9">
        <f t="shared" si="25"/>
        <v>63186.45</v>
      </c>
      <c r="AV33" s="9">
        <f t="shared" si="26"/>
        <v>50549.16</v>
      </c>
      <c r="AW33" s="9">
        <f t="shared" si="27"/>
        <v>73593.63</v>
      </c>
      <c r="AX33" s="9">
        <f t="shared" si="28"/>
        <v>32708.28</v>
      </c>
      <c r="AY33" s="9">
        <f t="shared" si="29"/>
        <v>31964.910000000003</v>
      </c>
      <c r="AZ33" s="9">
        <f t="shared" si="30"/>
        <v>105558.54000000001</v>
      </c>
      <c r="BA33" s="9">
        <f t="shared" si="31"/>
        <v>34938.39</v>
      </c>
      <c r="BB33" s="9">
        <f t="shared" si="32"/>
        <v>86230.920000000013</v>
      </c>
      <c r="BC33" s="9">
        <f t="shared" si="33"/>
        <v>23044.470000000005</v>
      </c>
      <c r="BD33" s="9">
        <f t="shared" si="34"/>
        <v>37168.5</v>
      </c>
      <c r="BE33" s="9">
        <f t="shared" si="35"/>
        <v>19327.62</v>
      </c>
      <c r="BF33" s="9">
        <f t="shared" si="36"/>
        <v>33451.649999999994</v>
      </c>
      <c r="BG33" s="9">
        <f t="shared" si="37"/>
        <v>346410.42</v>
      </c>
      <c r="BH33" s="9">
        <f t="shared" si="38"/>
        <v>144213.78</v>
      </c>
      <c r="BI33" s="9">
        <f t="shared" si="39"/>
        <v>14867.400000000001</v>
      </c>
      <c r="BJ33" s="9">
        <f t="shared" si="40"/>
        <v>269843.31</v>
      </c>
      <c r="BK33" s="9">
        <f t="shared" si="41"/>
        <v>115965.72</v>
      </c>
      <c r="BL33" s="9">
        <f t="shared" si="42"/>
        <v>136036.71</v>
      </c>
      <c r="BM33" s="9">
        <f t="shared" si="43"/>
        <v>170231.73</v>
      </c>
      <c r="BN33" s="9">
        <f t="shared" si="44"/>
        <v>598412.85000000009</v>
      </c>
      <c r="BO33" s="9">
        <f t="shared" si="45"/>
        <v>0</v>
      </c>
      <c r="BP33" s="9">
        <f t="shared" si="46"/>
        <v>254975.90999999997</v>
      </c>
      <c r="BQ33" s="9">
        <f t="shared" si="47"/>
        <v>356074.22999999992</v>
      </c>
      <c r="BR33" s="9">
        <f t="shared" si="48"/>
        <v>14867.400000000001</v>
      </c>
      <c r="BS33" s="9">
        <f t="shared" si="49"/>
        <v>31964.909999999996</v>
      </c>
      <c r="BT33" s="9">
        <f t="shared" si="50"/>
        <v>37168.5</v>
      </c>
    </row>
    <row r="34" spans="1:72" s="13" customFormat="1" ht="12" customHeight="1" x14ac:dyDescent="0.25">
      <c r="A34" s="4">
        <f t="shared" si="2"/>
        <v>30</v>
      </c>
      <c r="B34" s="5" t="s">
        <v>84</v>
      </c>
      <c r="C34" s="6">
        <f t="shared" si="0"/>
        <v>8641.2599999999984</v>
      </c>
      <c r="D34" s="7">
        <v>8258.9599999999991</v>
      </c>
      <c r="E34" s="8">
        <v>382.3</v>
      </c>
      <c r="F34" s="7">
        <v>3075.9</v>
      </c>
      <c r="G34" s="4" t="s">
        <v>54</v>
      </c>
      <c r="H34" s="10">
        <v>1</v>
      </c>
      <c r="I34" s="10" t="s">
        <v>55</v>
      </c>
      <c r="J34" s="11">
        <v>41.47</v>
      </c>
      <c r="K34" s="12">
        <f t="shared" si="51"/>
        <v>0.84999999999999987</v>
      </c>
      <c r="L34" s="12">
        <f t="shared" si="52"/>
        <v>0.68</v>
      </c>
      <c r="M34" s="12">
        <f t="shared" si="53"/>
        <v>0.99</v>
      </c>
      <c r="N34" s="12">
        <f t="shared" si="54"/>
        <v>0.44</v>
      </c>
      <c r="O34" s="12">
        <f t="shared" si="55"/>
        <v>0.43000000000000005</v>
      </c>
      <c r="P34" s="12">
        <f t="shared" si="56"/>
        <v>1.4200000000000002</v>
      </c>
      <c r="Q34" s="12">
        <f t="shared" si="57"/>
        <v>0.47000000000000003</v>
      </c>
      <c r="R34" s="12">
        <f t="shared" si="58"/>
        <v>1.1600000000000001</v>
      </c>
      <c r="S34" s="12">
        <f t="shared" si="59"/>
        <v>0.31000000000000005</v>
      </c>
      <c r="T34" s="12">
        <v>0.5</v>
      </c>
      <c r="U34" s="12">
        <f t="shared" si="60"/>
        <v>0.26</v>
      </c>
      <c r="V34" s="12">
        <f t="shared" si="61"/>
        <v>0.44999999999999996</v>
      </c>
      <c r="W34" s="12">
        <f t="shared" si="62"/>
        <v>4.66</v>
      </c>
      <c r="X34" s="12">
        <f t="shared" si="63"/>
        <v>1.9400000000000002</v>
      </c>
      <c r="Y34" s="12">
        <v>0.2</v>
      </c>
      <c r="Z34" s="12">
        <f t="shared" si="64"/>
        <v>3.63</v>
      </c>
      <c r="AA34" s="12">
        <f t="shared" si="65"/>
        <v>1.56</v>
      </c>
      <c r="AB34" s="12">
        <f t="shared" si="66"/>
        <v>1.8299999999999998</v>
      </c>
      <c r="AC34" s="12">
        <f t="shared" si="67"/>
        <v>2.29</v>
      </c>
      <c r="AD34" s="12">
        <f t="shared" si="68"/>
        <v>8.0500000000000007</v>
      </c>
      <c r="AE34" s="12">
        <v>0</v>
      </c>
      <c r="AF34" s="12">
        <f t="shared" si="69"/>
        <v>3.4299999999999997</v>
      </c>
      <c r="AG34" s="12">
        <f t="shared" si="70"/>
        <v>4.7899999999999991</v>
      </c>
      <c r="AH34" s="12">
        <v>0.2</v>
      </c>
      <c r="AI34" s="12">
        <f t="shared" si="71"/>
        <v>0.43</v>
      </c>
      <c r="AJ34" s="12">
        <v>0.5</v>
      </c>
      <c r="AK34" s="12">
        <v>40</v>
      </c>
      <c r="AL34" s="12">
        <v>40</v>
      </c>
      <c r="AM34" s="9">
        <v>2193.54</v>
      </c>
      <c r="AN34" s="9">
        <v>171.393046</v>
      </c>
      <c r="AO34" s="9">
        <v>32.83</v>
      </c>
      <c r="AP34" s="9">
        <v>2193.54</v>
      </c>
      <c r="AQ34" s="9">
        <v>0</v>
      </c>
      <c r="AR34" s="9">
        <v>0</v>
      </c>
      <c r="AS34" s="9">
        <v>4.71</v>
      </c>
      <c r="AT34" s="11">
        <f t="shared" si="24"/>
        <v>2150118.3131999997</v>
      </c>
      <c r="AU34" s="9">
        <f t="shared" si="25"/>
        <v>44070.425999999985</v>
      </c>
      <c r="AV34" s="9">
        <f t="shared" si="26"/>
        <v>35256.340799999998</v>
      </c>
      <c r="AW34" s="9">
        <f t="shared" si="27"/>
        <v>51329.084399999992</v>
      </c>
      <c r="AX34" s="9">
        <f t="shared" si="28"/>
        <v>22812.926399999997</v>
      </c>
      <c r="AY34" s="9">
        <f t="shared" si="29"/>
        <v>22294.450799999999</v>
      </c>
      <c r="AZ34" s="9">
        <f t="shared" si="30"/>
        <v>73623.535199999984</v>
      </c>
      <c r="BA34" s="9">
        <f t="shared" si="31"/>
        <v>24368.353199999998</v>
      </c>
      <c r="BB34" s="9">
        <f t="shared" si="32"/>
        <v>60143.169600000001</v>
      </c>
      <c r="BC34" s="9">
        <f t="shared" si="33"/>
        <v>16072.743599999998</v>
      </c>
      <c r="BD34" s="9">
        <f t="shared" si="34"/>
        <v>25923.779999999995</v>
      </c>
      <c r="BE34" s="9">
        <f t="shared" si="35"/>
        <v>13480.365599999997</v>
      </c>
      <c r="BF34" s="9">
        <f t="shared" si="36"/>
        <v>23331.401999999995</v>
      </c>
      <c r="BG34" s="9">
        <f t="shared" si="37"/>
        <v>241609.62959999996</v>
      </c>
      <c r="BH34" s="9">
        <f t="shared" si="38"/>
        <v>100584.26639999999</v>
      </c>
      <c r="BI34" s="9">
        <f t="shared" si="39"/>
        <v>10369.511999999999</v>
      </c>
      <c r="BJ34" s="9">
        <f t="shared" si="40"/>
        <v>188206.64279999994</v>
      </c>
      <c r="BK34" s="9">
        <f t="shared" si="41"/>
        <v>80882.193599999984</v>
      </c>
      <c r="BL34" s="9">
        <f t="shared" si="42"/>
        <v>94881.034799999965</v>
      </c>
      <c r="BM34" s="9">
        <f t="shared" si="43"/>
        <v>118730.91239999999</v>
      </c>
      <c r="BN34" s="9">
        <f t="shared" si="44"/>
        <v>417372.85800000001</v>
      </c>
      <c r="BO34" s="9">
        <f t="shared" si="45"/>
        <v>0</v>
      </c>
      <c r="BP34" s="9">
        <f t="shared" si="46"/>
        <v>177837.13079999996</v>
      </c>
      <c r="BQ34" s="9">
        <f t="shared" si="47"/>
        <v>248349.81239999991</v>
      </c>
      <c r="BR34" s="9">
        <f t="shared" si="48"/>
        <v>10369.511999999999</v>
      </c>
      <c r="BS34" s="9">
        <f t="shared" si="49"/>
        <v>22294.450799999995</v>
      </c>
      <c r="BT34" s="9">
        <f t="shared" si="50"/>
        <v>25923.779999999995</v>
      </c>
    </row>
    <row r="35" spans="1:72" s="13" customFormat="1" ht="12" customHeight="1" x14ac:dyDescent="0.25">
      <c r="A35" s="4">
        <f t="shared" si="2"/>
        <v>31</v>
      </c>
      <c r="B35" s="5" t="s">
        <v>85</v>
      </c>
      <c r="C35" s="6">
        <f t="shared" si="0"/>
        <v>3526.3</v>
      </c>
      <c r="D35" s="7">
        <v>3526.3</v>
      </c>
      <c r="E35" s="8">
        <v>0</v>
      </c>
      <c r="F35" s="7">
        <v>1356.5</v>
      </c>
      <c r="G35" s="4" t="s">
        <v>54</v>
      </c>
      <c r="H35" s="10">
        <v>1</v>
      </c>
      <c r="I35" s="10" t="s">
        <v>55</v>
      </c>
      <c r="J35" s="11">
        <v>41.47</v>
      </c>
      <c r="K35" s="12">
        <f t="shared" si="51"/>
        <v>0.84999999999999987</v>
      </c>
      <c r="L35" s="12">
        <f t="shared" si="52"/>
        <v>0.68</v>
      </c>
      <c r="M35" s="12">
        <f t="shared" si="53"/>
        <v>0.99</v>
      </c>
      <c r="N35" s="12">
        <f t="shared" si="54"/>
        <v>0.44</v>
      </c>
      <c r="O35" s="12">
        <f t="shared" si="55"/>
        <v>0.43000000000000005</v>
      </c>
      <c r="P35" s="12">
        <f t="shared" si="56"/>
        <v>1.4200000000000002</v>
      </c>
      <c r="Q35" s="12">
        <f t="shared" si="57"/>
        <v>0.47000000000000003</v>
      </c>
      <c r="R35" s="12">
        <f t="shared" si="58"/>
        <v>1.1600000000000001</v>
      </c>
      <c r="S35" s="12">
        <f t="shared" si="59"/>
        <v>0.31000000000000005</v>
      </c>
      <c r="T35" s="12">
        <v>0.5</v>
      </c>
      <c r="U35" s="12">
        <f t="shared" si="60"/>
        <v>0.26</v>
      </c>
      <c r="V35" s="12">
        <f t="shared" si="61"/>
        <v>0.44999999999999996</v>
      </c>
      <c r="W35" s="12">
        <f t="shared" si="62"/>
        <v>4.66</v>
      </c>
      <c r="X35" s="12">
        <f t="shared" si="63"/>
        <v>1.9400000000000002</v>
      </c>
      <c r="Y35" s="12">
        <v>0.2</v>
      </c>
      <c r="Z35" s="12">
        <f t="shared" si="64"/>
        <v>3.63</v>
      </c>
      <c r="AA35" s="12">
        <f t="shared" si="65"/>
        <v>1.56</v>
      </c>
      <c r="AB35" s="12">
        <f t="shared" si="66"/>
        <v>1.8299999999999998</v>
      </c>
      <c r="AC35" s="12">
        <f t="shared" si="67"/>
        <v>2.29</v>
      </c>
      <c r="AD35" s="12">
        <f t="shared" si="68"/>
        <v>8.0500000000000007</v>
      </c>
      <c r="AE35" s="12">
        <v>0</v>
      </c>
      <c r="AF35" s="12">
        <f t="shared" si="69"/>
        <v>3.4299999999999997</v>
      </c>
      <c r="AG35" s="12">
        <f t="shared" si="70"/>
        <v>4.7899999999999991</v>
      </c>
      <c r="AH35" s="12">
        <v>0.2</v>
      </c>
      <c r="AI35" s="12">
        <f t="shared" si="71"/>
        <v>0.43</v>
      </c>
      <c r="AJ35" s="12">
        <v>0.5</v>
      </c>
      <c r="AK35" s="12">
        <v>40</v>
      </c>
      <c r="AL35" s="12">
        <v>40</v>
      </c>
      <c r="AM35" s="9">
        <v>2193.54</v>
      </c>
      <c r="AN35" s="9">
        <v>171.393046</v>
      </c>
      <c r="AO35" s="9">
        <v>32.83</v>
      </c>
      <c r="AP35" s="9">
        <v>2193.54</v>
      </c>
      <c r="AQ35" s="9">
        <v>0</v>
      </c>
      <c r="AR35" s="9">
        <v>0</v>
      </c>
      <c r="AS35" s="9">
        <v>4.71</v>
      </c>
      <c r="AT35" s="11">
        <f t="shared" si="24"/>
        <v>877413.96600000001</v>
      </c>
      <c r="AU35" s="9">
        <f t="shared" si="25"/>
        <v>17984.129999999997</v>
      </c>
      <c r="AV35" s="9">
        <f t="shared" si="26"/>
        <v>14387.304000000004</v>
      </c>
      <c r="AW35" s="9">
        <f t="shared" si="27"/>
        <v>20946.222000000002</v>
      </c>
      <c r="AX35" s="9">
        <f t="shared" si="28"/>
        <v>9309.4320000000007</v>
      </c>
      <c r="AY35" s="9">
        <f t="shared" si="29"/>
        <v>9097.8540000000012</v>
      </c>
      <c r="AZ35" s="9">
        <f t="shared" si="30"/>
        <v>30044.076000000001</v>
      </c>
      <c r="BA35" s="9">
        <f t="shared" si="31"/>
        <v>9944.1660000000011</v>
      </c>
      <c r="BB35" s="9">
        <f t="shared" si="32"/>
        <v>24543.048000000003</v>
      </c>
      <c r="BC35" s="9">
        <f t="shared" si="33"/>
        <v>6558.9180000000015</v>
      </c>
      <c r="BD35" s="9">
        <f t="shared" si="34"/>
        <v>10578.900000000001</v>
      </c>
      <c r="BE35" s="9">
        <f t="shared" si="35"/>
        <v>5501.0280000000002</v>
      </c>
      <c r="BF35" s="9">
        <f t="shared" si="36"/>
        <v>9521.01</v>
      </c>
      <c r="BG35" s="9">
        <f t="shared" si="37"/>
        <v>98595.347999999998</v>
      </c>
      <c r="BH35" s="9">
        <f t="shared" si="38"/>
        <v>41046.132000000005</v>
      </c>
      <c r="BI35" s="9">
        <f t="shared" si="39"/>
        <v>4231.5600000000004</v>
      </c>
      <c r="BJ35" s="9">
        <f t="shared" si="40"/>
        <v>76802.814000000013</v>
      </c>
      <c r="BK35" s="9">
        <f t="shared" si="41"/>
        <v>33006.168000000005</v>
      </c>
      <c r="BL35" s="9">
        <f t="shared" si="42"/>
        <v>38718.773999999998</v>
      </c>
      <c r="BM35" s="9">
        <f t="shared" si="43"/>
        <v>48451.362000000008</v>
      </c>
      <c r="BN35" s="9">
        <f t="shared" si="44"/>
        <v>170320.29000000004</v>
      </c>
      <c r="BO35" s="9">
        <f t="shared" si="45"/>
        <v>0</v>
      </c>
      <c r="BP35" s="9">
        <f t="shared" si="46"/>
        <v>72571.253999999986</v>
      </c>
      <c r="BQ35" s="9">
        <f t="shared" si="47"/>
        <v>101345.86199999999</v>
      </c>
      <c r="BR35" s="9">
        <f t="shared" si="48"/>
        <v>4231.5600000000004</v>
      </c>
      <c r="BS35" s="9">
        <f t="shared" si="49"/>
        <v>9097.8539999999994</v>
      </c>
      <c r="BT35" s="9">
        <f t="shared" si="50"/>
        <v>10578.900000000001</v>
      </c>
    </row>
    <row r="36" spans="1:72" s="13" customFormat="1" ht="12" customHeight="1" x14ac:dyDescent="0.25">
      <c r="A36" s="4">
        <f t="shared" si="2"/>
        <v>32</v>
      </c>
      <c r="B36" s="5" t="s">
        <v>86</v>
      </c>
      <c r="C36" s="6">
        <f t="shared" si="0"/>
        <v>12594.5</v>
      </c>
      <c r="D36" s="7">
        <v>12320</v>
      </c>
      <c r="E36" s="8">
        <v>274.5</v>
      </c>
      <c r="F36" s="7">
        <v>4453.8999999999996</v>
      </c>
      <c r="G36" s="4" t="s">
        <v>54</v>
      </c>
      <c r="H36" s="10">
        <v>1</v>
      </c>
      <c r="I36" s="10" t="s">
        <v>55</v>
      </c>
      <c r="J36" s="11">
        <v>41.47</v>
      </c>
      <c r="K36" s="12">
        <f t="shared" si="51"/>
        <v>0.84999999999999987</v>
      </c>
      <c r="L36" s="12">
        <f t="shared" si="52"/>
        <v>0.68</v>
      </c>
      <c r="M36" s="12">
        <f t="shared" si="53"/>
        <v>0.99</v>
      </c>
      <c r="N36" s="12">
        <f t="shared" si="54"/>
        <v>0.44</v>
      </c>
      <c r="O36" s="12">
        <f t="shared" si="55"/>
        <v>0.43000000000000005</v>
      </c>
      <c r="P36" s="12">
        <f t="shared" si="56"/>
        <v>1.4200000000000002</v>
      </c>
      <c r="Q36" s="12">
        <f t="shared" si="57"/>
        <v>0.47000000000000003</v>
      </c>
      <c r="R36" s="12">
        <f t="shared" si="58"/>
        <v>1.1600000000000001</v>
      </c>
      <c r="S36" s="12">
        <f t="shared" si="59"/>
        <v>0.31000000000000005</v>
      </c>
      <c r="T36" s="12">
        <v>0.5</v>
      </c>
      <c r="U36" s="12">
        <f t="shared" si="60"/>
        <v>0.26</v>
      </c>
      <c r="V36" s="12">
        <f t="shared" si="61"/>
        <v>0.44999999999999996</v>
      </c>
      <c r="W36" s="12">
        <f t="shared" si="62"/>
        <v>4.66</v>
      </c>
      <c r="X36" s="12">
        <f t="shared" si="63"/>
        <v>1.9400000000000002</v>
      </c>
      <c r="Y36" s="12">
        <v>0.2</v>
      </c>
      <c r="Z36" s="12">
        <f t="shared" si="64"/>
        <v>3.63</v>
      </c>
      <c r="AA36" s="12">
        <f t="shared" si="65"/>
        <v>1.56</v>
      </c>
      <c r="AB36" s="12">
        <f t="shared" si="66"/>
        <v>1.8299999999999998</v>
      </c>
      <c r="AC36" s="12">
        <f t="shared" si="67"/>
        <v>2.29</v>
      </c>
      <c r="AD36" s="12">
        <f t="shared" si="68"/>
        <v>8.0500000000000007</v>
      </c>
      <c r="AE36" s="12">
        <v>0</v>
      </c>
      <c r="AF36" s="12">
        <f t="shared" si="69"/>
        <v>3.4299999999999997</v>
      </c>
      <c r="AG36" s="12">
        <f t="shared" si="70"/>
        <v>4.7899999999999991</v>
      </c>
      <c r="AH36" s="12">
        <v>0.2</v>
      </c>
      <c r="AI36" s="12">
        <f t="shared" si="71"/>
        <v>0.43</v>
      </c>
      <c r="AJ36" s="12">
        <v>0.5</v>
      </c>
      <c r="AK36" s="12">
        <v>40</v>
      </c>
      <c r="AL36" s="12">
        <v>40</v>
      </c>
      <c r="AM36" s="9">
        <v>2193.54</v>
      </c>
      <c r="AN36" s="9">
        <v>171.393046</v>
      </c>
      <c r="AO36" s="9">
        <v>32.83</v>
      </c>
      <c r="AP36" s="9">
        <v>2193.54</v>
      </c>
      <c r="AQ36" s="9">
        <v>0</v>
      </c>
      <c r="AR36" s="9">
        <v>0</v>
      </c>
      <c r="AS36" s="9">
        <v>4.71</v>
      </c>
      <c r="AT36" s="11">
        <f t="shared" si="24"/>
        <v>3133763.4899999998</v>
      </c>
      <c r="AU36" s="9">
        <f t="shared" si="25"/>
        <v>64231.95</v>
      </c>
      <c r="AV36" s="9">
        <f t="shared" si="26"/>
        <v>51385.56</v>
      </c>
      <c r="AW36" s="9">
        <f t="shared" si="27"/>
        <v>74811.33</v>
      </c>
      <c r="AX36" s="9">
        <f t="shared" si="28"/>
        <v>33249.479999999996</v>
      </c>
      <c r="AY36" s="9">
        <f t="shared" si="29"/>
        <v>32493.81</v>
      </c>
      <c r="AZ36" s="9">
        <f t="shared" si="30"/>
        <v>107305.14000000001</v>
      </c>
      <c r="BA36" s="9">
        <f t="shared" si="31"/>
        <v>35516.49</v>
      </c>
      <c r="BB36" s="9">
        <f t="shared" si="32"/>
        <v>87657.720000000016</v>
      </c>
      <c r="BC36" s="9">
        <f t="shared" si="33"/>
        <v>23425.770000000004</v>
      </c>
      <c r="BD36" s="9">
        <f t="shared" si="34"/>
        <v>37783.5</v>
      </c>
      <c r="BE36" s="9">
        <f t="shared" si="35"/>
        <v>19647.420000000002</v>
      </c>
      <c r="BF36" s="9">
        <f t="shared" si="36"/>
        <v>34005.149999999994</v>
      </c>
      <c r="BG36" s="9">
        <f t="shared" si="37"/>
        <v>352142.22000000003</v>
      </c>
      <c r="BH36" s="9">
        <f t="shared" si="38"/>
        <v>146599.98000000001</v>
      </c>
      <c r="BI36" s="9">
        <f t="shared" si="39"/>
        <v>15113.400000000001</v>
      </c>
      <c r="BJ36" s="9">
        <f t="shared" si="40"/>
        <v>274308.20999999996</v>
      </c>
      <c r="BK36" s="9">
        <f t="shared" si="41"/>
        <v>117884.52000000002</v>
      </c>
      <c r="BL36" s="9">
        <f t="shared" si="42"/>
        <v>138287.60999999999</v>
      </c>
      <c r="BM36" s="9">
        <f t="shared" si="43"/>
        <v>173048.43</v>
      </c>
      <c r="BN36" s="9">
        <f t="shared" si="44"/>
        <v>608314.35000000009</v>
      </c>
      <c r="BO36" s="9">
        <f t="shared" si="45"/>
        <v>0</v>
      </c>
      <c r="BP36" s="9">
        <f t="shared" si="46"/>
        <v>259194.80999999997</v>
      </c>
      <c r="BQ36" s="9">
        <f t="shared" si="47"/>
        <v>361965.92999999993</v>
      </c>
      <c r="BR36" s="9">
        <f t="shared" si="48"/>
        <v>15113.400000000001</v>
      </c>
      <c r="BS36" s="9">
        <f t="shared" si="49"/>
        <v>32493.81</v>
      </c>
      <c r="BT36" s="9">
        <f t="shared" si="50"/>
        <v>37783.5</v>
      </c>
    </row>
    <row r="37" spans="1:72" s="13" customFormat="1" ht="12" customHeight="1" x14ac:dyDescent="0.25">
      <c r="A37" s="4">
        <f t="shared" si="2"/>
        <v>33</v>
      </c>
      <c r="B37" s="5" t="s">
        <v>87</v>
      </c>
      <c r="C37" s="6">
        <f t="shared" si="0"/>
        <v>3755.4</v>
      </c>
      <c r="D37" s="7">
        <v>3536.6</v>
      </c>
      <c r="E37" s="8">
        <v>218.8</v>
      </c>
      <c r="F37" s="7">
        <v>1635.6</v>
      </c>
      <c r="G37" s="4" t="s">
        <v>54</v>
      </c>
      <c r="H37" s="10">
        <v>1</v>
      </c>
      <c r="I37" s="10" t="s">
        <v>55</v>
      </c>
      <c r="J37" s="11">
        <v>41.47</v>
      </c>
      <c r="K37" s="12">
        <f t="shared" si="51"/>
        <v>0.84999999999999987</v>
      </c>
      <c r="L37" s="12">
        <f t="shared" si="52"/>
        <v>0.68</v>
      </c>
      <c r="M37" s="12">
        <f t="shared" si="53"/>
        <v>0.99</v>
      </c>
      <c r="N37" s="12">
        <f t="shared" si="54"/>
        <v>0.44</v>
      </c>
      <c r="O37" s="12">
        <f t="shared" si="55"/>
        <v>0.43000000000000005</v>
      </c>
      <c r="P37" s="12">
        <f t="shared" si="56"/>
        <v>1.4200000000000002</v>
      </c>
      <c r="Q37" s="12">
        <f t="shared" si="57"/>
        <v>0.47000000000000003</v>
      </c>
      <c r="R37" s="12">
        <f t="shared" si="58"/>
        <v>1.1600000000000001</v>
      </c>
      <c r="S37" s="12">
        <f t="shared" si="59"/>
        <v>0.31000000000000005</v>
      </c>
      <c r="T37" s="12">
        <v>0.5</v>
      </c>
      <c r="U37" s="12">
        <f t="shared" si="60"/>
        <v>0.26</v>
      </c>
      <c r="V37" s="12">
        <f t="shared" si="61"/>
        <v>0.44999999999999996</v>
      </c>
      <c r="W37" s="12">
        <f t="shared" si="62"/>
        <v>4.66</v>
      </c>
      <c r="X37" s="12">
        <f t="shared" si="63"/>
        <v>1.9400000000000002</v>
      </c>
      <c r="Y37" s="12">
        <v>0.2</v>
      </c>
      <c r="Z37" s="12">
        <f t="shared" si="64"/>
        <v>3.63</v>
      </c>
      <c r="AA37" s="12">
        <f t="shared" si="65"/>
        <v>1.56</v>
      </c>
      <c r="AB37" s="12">
        <f t="shared" si="66"/>
        <v>1.8299999999999998</v>
      </c>
      <c r="AC37" s="12">
        <f t="shared" si="67"/>
        <v>2.29</v>
      </c>
      <c r="AD37" s="12">
        <f t="shared" si="68"/>
        <v>8.0500000000000007</v>
      </c>
      <c r="AE37" s="12">
        <v>0</v>
      </c>
      <c r="AF37" s="12">
        <f t="shared" si="69"/>
        <v>3.4299999999999997</v>
      </c>
      <c r="AG37" s="12">
        <f t="shared" si="70"/>
        <v>4.7899999999999991</v>
      </c>
      <c r="AH37" s="12">
        <v>0.2</v>
      </c>
      <c r="AI37" s="12">
        <f t="shared" si="71"/>
        <v>0.43</v>
      </c>
      <c r="AJ37" s="12">
        <v>0.5</v>
      </c>
      <c r="AK37" s="12">
        <v>40</v>
      </c>
      <c r="AL37" s="12">
        <v>40</v>
      </c>
      <c r="AM37" s="9">
        <v>2193.54</v>
      </c>
      <c r="AN37" s="9">
        <v>171.393046</v>
      </c>
      <c r="AO37" s="9">
        <v>32.83</v>
      </c>
      <c r="AP37" s="9">
        <v>2193.54</v>
      </c>
      <c r="AQ37" s="9">
        <v>0</v>
      </c>
      <c r="AR37" s="9">
        <v>0</v>
      </c>
      <c r="AS37" s="9">
        <v>4.71</v>
      </c>
      <c r="AT37" s="11">
        <f t="shared" si="24"/>
        <v>934418.62800000003</v>
      </c>
      <c r="AU37" s="9">
        <f t="shared" si="25"/>
        <v>19152.539999999997</v>
      </c>
      <c r="AV37" s="9">
        <f t="shared" si="26"/>
        <v>15322.031999999999</v>
      </c>
      <c r="AW37" s="9">
        <f t="shared" si="27"/>
        <v>22307.076000000001</v>
      </c>
      <c r="AX37" s="9">
        <f t="shared" si="28"/>
        <v>9914.2559999999994</v>
      </c>
      <c r="AY37" s="9">
        <f t="shared" si="29"/>
        <v>9688.9320000000007</v>
      </c>
      <c r="AZ37" s="9">
        <f t="shared" si="30"/>
        <v>31996.008000000002</v>
      </c>
      <c r="BA37" s="9">
        <f t="shared" si="31"/>
        <v>10590.228000000001</v>
      </c>
      <c r="BB37" s="9">
        <f t="shared" si="32"/>
        <v>26137.584000000006</v>
      </c>
      <c r="BC37" s="9">
        <f t="shared" si="33"/>
        <v>6985.0440000000017</v>
      </c>
      <c r="BD37" s="9">
        <f t="shared" si="34"/>
        <v>11266.2</v>
      </c>
      <c r="BE37" s="9">
        <f t="shared" si="35"/>
        <v>5858.4240000000009</v>
      </c>
      <c r="BF37" s="9">
        <f t="shared" si="36"/>
        <v>10139.579999999998</v>
      </c>
      <c r="BG37" s="9">
        <f t="shared" si="37"/>
        <v>105000.984</v>
      </c>
      <c r="BH37" s="9">
        <f t="shared" si="38"/>
        <v>43712.856</v>
      </c>
      <c r="BI37" s="9">
        <f t="shared" si="39"/>
        <v>4506.4800000000005</v>
      </c>
      <c r="BJ37" s="9">
        <f t="shared" si="40"/>
        <v>81792.612000000008</v>
      </c>
      <c r="BK37" s="9">
        <f t="shared" si="41"/>
        <v>35150.544000000002</v>
      </c>
      <c r="BL37" s="9">
        <f t="shared" si="42"/>
        <v>41234.292000000001</v>
      </c>
      <c r="BM37" s="9">
        <f t="shared" si="43"/>
        <v>51599.195999999996</v>
      </c>
      <c r="BN37" s="9">
        <f t="shared" si="44"/>
        <v>181385.82000000004</v>
      </c>
      <c r="BO37" s="9">
        <f t="shared" si="45"/>
        <v>0</v>
      </c>
      <c r="BP37" s="9">
        <f t="shared" si="46"/>
        <v>77286.131999999998</v>
      </c>
      <c r="BQ37" s="9">
        <f t="shared" si="47"/>
        <v>107930.196</v>
      </c>
      <c r="BR37" s="9">
        <f t="shared" si="48"/>
        <v>4506.4800000000005</v>
      </c>
      <c r="BS37" s="9">
        <f t="shared" si="49"/>
        <v>9688.9320000000007</v>
      </c>
      <c r="BT37" s="9">
        <f t="shared" si="50"/>
        <v>11266.2</v>
      </c>
    </row>
    <row r="38" spans="1:72" s="13" customFormat="1" ht="12" customHeight="1" x14ac:dyDescent="0.25">
      <c r="A38" s="4">
        <f t="shared" si="2"/>
        <v>34</v>
      </c>
      <c r="B38" s="5" t="s">
        <v>88</v>
      </c>
      <c r="C38" s="6">
        <f t="shared" si="0"/>
        <v>3339.9</v>
      </c>
      <c r="D38" s="7">
        <v>3339.9</v>
      </c>
      <c r="E38" s="8">
        <v>0</v>
      </c>
      <c r="F38" s="7">
        <v>1341.3</v>
      </c>
      <c r="G38" s="4" t="s">
        <v>54</v>
      </c>
      <c r="H38" s="10">
        <v>1</v>
      </c>
      <c r="I38" s="10" t="s">
        <v>55</v>
      </c>
      <c r="J38" s="11">
        <v>41.47</v>
      </c>
      <c r="K38" s="12">
        <f t="shared" si="51"/>
        <v>0.84999999999999987</v>
      </c>
      <c r="L38" s="12">
        <f t="shared" si="52"/>
        <v>0.68</v>
      </c>
      <c r="M38" s="12">
        <f t="shared" si="53"/>
        <v>0.99</v>
      </c>
      <c r="N38" s="12">
        <f t="shared" si="54"/>
        <v>0.44</v>
      </c>
      <c r="O38" s="12">
        <f t="shared" si="55"/>
        <v>0.43000000000000005</v>
      </c>
      <c r="P38" s="12">
        <f t="shared" si="56"/>
        <v>1.4200000000000002</v>
      </c>
      <c r="Q38" s="12">
        <f t="shared" si="57"/>
        <v>0.47000000000000003</v>
      </c>
      <c r="R38" s="12">
        <f t="shared" si="58"/>
        <v>1.1600000000000001</v>
      </c>
      <c r="S38" s="12">
        <f t="shared" si="59"/>
        <v>0.31000000000000005</v>
      </c>
      <c r="T38" s="12">
        <v>0.5</v>
      </c>
      <c r="U38" s="12">
        <f t="shared" si="60"/>
        <v>0.26</v>
      </c>
      <c r="V38" s="12">
        <f t="shared" si="61"/>
        <v>0.44999999999999996</v>
      </c>
      <c r="W38" s="12">
        <f t="shared" si="62"/>
        <v>4.66</v>
      </c>
      <c r="X38" s="12">
        <f t="shared" si="63"/>
        <v>1.9400000000000002</v>
      </c>
      <c r="Y38" s="12">
        <v>0.2</v>
      </c>
      <c r="Z38" s="12">
        <f t="shared" si="64"/>
        <v>3.63</v>
      </c>
      <c r="AA38" s="12">
        <f t="shared" si="65"/>
        <v>1.56</v>
      </c>
      <c r="AB38" s="12">
        <f t="shared" si="66"/>
        <v>1.8299999999999998</v>
      </c>
      <c r="AC38" s="12">
        <f t="shared" si="67"/>
        <v>2.29</v>
      </c>
      <c r="AD38" s="12">
        <f t="shared" si="68"/>
        <v>8.0500000000000007</v>
      </c>
      <c r="AE38" s="12">
        <v>0</v>
      </c>
      <c r="AF38" s="12">
        <f t="shared" si="69"/>
        <v>3.4299999999999997</v>
      </c>
      <c r="AG38" s="12">
        <f t="shared" si="70"/>
        <v>4.7899999999999991</v>
      </c>
      <c r="AH38" s="12">
        <v>0.2</v>
      </c>
      <c r="AI38" s="12">
        <f t="shared" si="71"/>
        <v>0.43</v>
      </c>
      <c r="AJ38" s="12">
        <v>0.5</v>
      </c>
      <c r="AK38" s="12">
        <v>40</v>
      </c>
      <c r="AL38" s="12">
        <v>40</v>
      </c>
      <c r="AM38" s="9">
        <v>2193.54</v>
      </c>
      <c r="AN38" s="9">
        <v>171.393046</v>
      </c>
      <c r="AO38" s="9">
        <v>32.83</v>
      </c>
      <c r="AP38" s="9">
        <v>2193.54</v>
      </c>
      <c r="AQ38" s="9">
        <v>0</v>
      </c>
      <c r="AR38" s="9">
        <v>0</v>
      </c>
      <c r="AS38" s="9">
        <v>4.71</v>
      </c>
      <c r="AT38" s="11">
        <f t="shared" si="24"/>
        <v>831033.91799999995</v>
      </c>
      <c r="AU38" s="9">
        <f t="shared" si="25"/>
        <v>17033.489999999998</v>
      </c>
      <c r="AV38" s="9">
        <f t="shared" si="26"/>
        <v>13626.792000000001</v>
      </c>
      <c r="AW38" s="9">
        <f t="shared" si="27"/>
        <v>19839.006000000001</v>
      </c>
      <c r="AX38" s="9">
        <f t="shared" si="28"/>
        <v>8817.3359999999993</v>
      </c>
      <c r="AY38" s="9">
        <f t="shared" si="29"/>
        <v>8616.9420000000009</v>
      </c>
      <c r="AZ38" s="9">
        <f t="shared" si="30"/>
        <v>28455.948000000004</v>
      </c>
      <c r="BA38" s="9">
        <f t="shared" si="31"/>
        <v>9418.518</v>
      </c>
      <c r="BB38" s="9">
        <f t="shared" si="32"/>
        <v>23245.704000000005</v>
      </c>
      <c r="BC38" s="9">
        <f t="shared" si="33"/>
        <v>6212.2140000000009</v>
      </c>
      <c r="BD38" s="9">
        <f t="shared" si="34"/>
        <v>10019.700000000001</v>
      </c>
      <c r="BE38" s="9">
        <f t="shared" si="35"/>
        <v>5210.2440000000006</v>
      </c>
      <c r="BF38" s="9">
        <f t="shared" si="36"/>
        <v>9017.73</v>
      </c>
      <c r="BG38" s="9">
        <f t="shared" si="37"/>
        <v>93383.604000000007</v>
      </c>
      <c r="BH38" s="9">
        <f t="shared" si="38"/>
        <v>38876.436000000002</v>
      </c>
      <c r="BI38" s="9">
        <f t="shared" si="39"/>
        <v>4007.88</v>
      </c>
      <c r="BJ38" s="9">
        <f t="shared" si="40"/>
        <v>72743.021999999997</v>
      </c>
      <c r="BK38" s="9">
        <f t="shared" si="41"/>
        <v>31261.464000000004</v>
      </c>
      <c r="BL38" s="9">
        <f t="shared" si="42"/>
        <v>36672.101999999999</v>
      </c>
      <c r="BM38" s="9">
        <f t="shared" si="43"/>
        <v>45890.226000000002</v>
      </c>
      <c r="BN38" s="9">
        <f t="shared" si="44"/>
        <v>161317.17000000001</v>
      </c>
      <c r="BO38" s="9">
        <f t="shared" si="45"/>
        <v>0</v>
      </c>
      <c r="BP38" s="9">
        <f t="shared" si="46"/>
        <v>68735.141999999993</v>
      </c>
      <c r="BQ38" s="9">
        <f t="shared" si="47"/>
        <v>95988.725999999981</v>
      </c>
      <c r="BR38" s="9">
        <f t="shared" si="48"/>
        <v>4007.88</v>
      </c>
      <c r="BS38" s="9">
        <f t="shared" si="49"/>
        <v>8616.9419999999991</v>
      </c>
      <c r="BT38" s="9">
        <f t="shared" si="50"/>
        <v>10019.700000000001</v>
      </c>
    </row>
    <row r="39" spans="1:72" s="13" customFormat="1" ht="12" customHeight="1" x14ac:dyDescent="0.25">
      <c r="A39" s="31" t="s">
        <v>89</v>
      </c>
      <c r="B39" s="31"/>
      <c r="C39" s="16">
        <f t="shared" ref="C39:F39" si="72">SUM(C5:C38)</f>
        <v>325673.08</v>
      </c>
      <c r="D39" s="16">
        <f t="shared" si="72"/>
        <v>313382.98000000004</v>
      </c>
      <c r="E39" s="16">
        <f t="shared" si="72"/>
        <v>12290.1</v>
      </c>
      <c r="F39" s="16">
        <f t="shared" si="72"/>
        <v>96015.459999999992</v>
      </c>
      <c r="G39" s="14" t="s">
        <v>90</v>
      </c>
      <c r="H39" s="15" t="s">
        <v>90</v>
      </c>
      <c r="I39" s="15" t="s">
        <v>90</v>
      </c>
      <c r="J39" s="15" t="s">
        <v>90</v>
      </c>
      <c r="K39" s="15" t="s">
        <v>90</v>
      </c>
      <c r="L39" s="15" t="s">
        <v>90</v>
      </c>
      <c r="M39" s="15" t="s">
        <v>90</v>
      </c>
      <c r="N39" s="15" t="s">
        <v>90</v>
      </c>
      <c r="O39" s="15" t="s">
        <v>90</v>
      </c>
      <c r="P39" s="15" t="s">
        <v>90</v>
      </c>
      <c r="Q39" s="15" t="s">
        <v>90</v>
      </c>
      <c r="R39" s="15" t="s">
        <v>90</v>
      </c>
      <c r="S39" s="15" t="s">
        <v>90</v>
      </c>
      <c r="T39" s="15" t="s">
        <v>90</v>
      </c>
      <c r="U39" s="15" t="s">
        <v>90</v>
      </c>
      <c r="V39" s="15" t="s">
        <v>90</v>
      </c>
      <c r="W39" s="15" t="s">
        <v>90</v>
      </c>
      <c r="X39" s="15" t="s">
        <v>90</v>
      </c>
      <c r="Y39" s="15" t="s">
        <v>90</v>
      </c>
      <c r="Z39" s="15" t="s">
        <v>90</v>
      </c>
      <c r="AA39" s="15" t="s">
        <v>90</v>
      </c>
      <c r="AB39" s="15" t="s">
        <v>90</v>
      </c>
      <c r="AC39" s="15" t="s">
        <v>90</v>
      </c>
      <c r="AD39" s="15" t="s">
        <v>90</v>
      </c>
      <c r="AE39" s="15" t="s">
        <v>90</v>
      </c>
      <c r="AF39" s="15" t="s">
        <v>90</v>
      </c>
      <c r="AG39" s="15" t="s">
        <v>90</v>
      </c>
      <c r="AH39" s="15" t="s">
        <v>90</v>
      </c>
      <c r="AI39" s="15" t="s">
        <v>90</v>
      </c>
      <c r="AJ39" s="15" t="s">
        <v>90</v>
      </c>
      <c r="AK39" s="15" t="s">
        <v>90</v>
      </c>
      <c r="AL39" s="15" t="s">
        <v>90</v>
      </c>
      <c r="AM39" s="15" t="s">
        <v>90</v>
      </c>
      <c r="AN39" s="15" t="s">
        <v>90</v>
      </c>
      <c r="AO39" s="15" t="s">
        <v>90</v>
      </c>
      <c r="AP39" s="15" t="s">
        <v>90</v>
      </c>
      <c r="AQ39" s="15" t="s">
        <v>90</v>
      </c>
      <c r="AR39" s="15" t="s">
        <v>90</v>
      </c>
      <c r="AS39" s="15" t="s">
        <v>90</v>
      </c>
      <c r="AT39" s="17">
        <f>SUM(AT5:AT38)</f>
        <v>80698286.016600013</v>
      </c>
      <c r="AU39" s="20">
        <f>SUM(AU5:AU38)</f>
        <v>1660932.7079999999</v>
      </c>
      <c r="AV39" s="20">
        <f t="shared" ref="AV39:BT39" si="73">SUM(AV5:AV38)</f>
        <v>1326316.5263999999</v>
      </c>
      <c r="AW39" s="20">
        <f t="shared" si="73"/>
        <v>1934498.0951999999</v>
      </c>
      <c r="AX39" s="20">
        <f t="shared" si="73"/>
        <v>859776.93120000022</v>
      </c>
      <c r="AY39" s="20">
        <f t="shared" si="73"/>
        <v>838700.15640000044</v>
      </c>
      <c r="AZ39" s="20">
        <f t="shared" si="73"/>
        <v>2774734.6415999997</v>
      </c>
      <c r="BA39" s="20">
        <f t="shared" si="73"/>
        <v>918398.08560000011</v>
      </c>
      <c r="BB39" s="20">
        <f t="shared" si="73"/>
        <v>2266684.6368</v>
      </c>
      <c r="BC39" s="20">
        <f t="shared" si="73"/>
        <v>605751.92880000011</v>
      </c>
      <c r="BD39" s="20">
        <f t="shared" si="73"/>
        <v>977019.24</v>
      </c>
      <c r="BE39" s="20">
        <f t="shared" si="73"/>
        <v>508050.00480000011</v>
      </c>
      <c r="BF39" s="20">
        <f t="shared" si="73"/>
        <v>879317.31599999976</v>
      </c>
      <c r="BG39" s="20">
        <f t="shared" si="73"/>
        <v>8908864.8828000017</v>
      </c>
      <c r="BH39" s="20">
        <f t="shared" si="73"/>
        <v>3786296.9411999993</v>
      </c>
      <c r="BI39" s="20">
        <f t="shared" si="73"/>
        <v>390807.69600000005</v>
      </c>
      <c r="BJ39" s="20">
        <f t="shared" si="73"/>
        <v>7093159.6823999994</v>
      </c>
      <c r="BK39" s="20">
        <f t="shared" si="73"/>
        <v>3048300.0288000009</v>
      </c>
      <c r="BL39" s="20">
        <f t="shared" si="73"/>
        <v>3464236.4454000001</v>
      </c>
      <c r="BM39" s="20">
        <f t="shared" si="73"/>
        <v>4471711.0691999998</v>
      </c>
      <c r="BN39" s="20">
        <f t="shared" si="73"/>
        <v>15701247.114</v>
      </c>
      <c r="BO39" s="20">
        <f t="shared" si="73"/>
        <v>12936.258000000002</v>
      </c>
      <c r="BP39" s="20">
        <f t="shared" si="73"/>
        <v>6712114.0823999988</v>
      </c>
      <c r="BQ39" s="20">
        <f t="shared" si="73"/>
        <v>9359844.3191999979</v>
      </c>
      <c r="BR39" s="20">
        <f t="shared" si="73"/>
        <v>390807.69600000005</v>
      </c>
      <c r="BS39" s="20">
        <f t="shared" si="73"/>
        <v>833129.3544000003</v>
      </c>
      <c r="BT39" s="20">
        <f t="shared" si="73"/>
        <v>974650.17599999998</v>
      </c>
    </row>
    <row r="48" spans="1:72" ht="12" customHeight="1" x14ac:dyDescent="0.25"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</row>
    <row r="49" spans="1:45" s="13" customFormat="1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AK49" s="1"/>
      <c r="AL49" s="1"/>
      <c r="AM49" s="1"/>
      <c r="AN49" s="1"/>
      <c r="AO49" s="1"/>
      <c r="AP49" s="1"/>
      <c r="AS49" s="1"/>
    </row>
  </sheetData>
  <autoFilter ref="A4:AS39"/>
  <mergeCells count="73">
    <mergeCell ref="BS2:BS4"/>
    <mergeCell ref="BT2:BT4"/>
    <mergeCell ref="BN2:BN4"/>
    <mergeCell ref="BO2:BO4"/>
    <mergeCell ref="BP2:BP4"/>
    <mergeCell ref="BQ2:BQ4"/>
    <mergeCell ref="BR2:BR4"/>
    <mergeCell ref="AT1:AT4"/>
    <mergeCell ref="BC2:BC4"/>
    <mergeCell ref="BD2:BD4"/>
    <mergeCell ref="BE2:BE4"/>
    <mergeCell ref="A1:A4"/>
    <mergeCell ref="B1:B4"/>
    <mergeCell ref="D2:D4"/>
    <mergeCell ref="E2:E4"/>
    <mergeCell ref="C1:C4"/>
    <mergeCell ref="D1:E1"/>
    <mergeCell ref="F1:F4"/>
    <mergeCell ref="K1:AJ1"/>
    <mergeCell ref="K2:K4"/>
    <mergeCell ref="L2:L4"/>
    <mergeCell ref="M2:M4"/>
    <mergeCell ref="N2:N4"/>
    <mergeCell ref="H1:H4"/>
    <mergeCell ref="I1:I4"/>
    <mergeCell ref="J1:J4"/>
    <mergeCell ref="AK1:AS1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BF2:BF4"/>
    <mergeCell ref="BG2:BG4"/>
    <mergeCell ref="BH2:BH4"/>
    <mergeCell ref="BI2:BI4"/>
    <mergeCell ref="BJ2:BJ4"/>
    <mergeCell ref="BK2:BK4"/>
    <mergeCell ref="BL2:BL4"/>
    <mergeCell ref="BM2:BM4"/>
    <mergeCell ref="Z2:Z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AA2:AA4"/>
    <mergeCell ref="BA2:BA4"/>
    <mergeCell ref="BB2:BB4"/>
    <mergeCell ref="A39:B39"/>
    <mergeCell ref="AU2:AU4"/>
    <mergeCell ref="AV2:AV4"/>
    <mergeCell ref="AW2:AW4"/>
    <mergeCell ref="AX2:AX4"/>
    <mergeCell ref="AP2:AP3"/>
    <mergeCell ref="AQ2:AR2"/>
    <mergeCell ref="AS2:AS3"/>
    <mergeCell ref="AY2:AY4"/>
    <mergeCell ref="AK2:AK3"/>
    <mergeCell ref="AL2:AN2"/>
    <mergeCell ref="AO2:AO3"/>
    <mergeCell ref="AZ2:AZ4"/>
    <mergeCell ref="G1:G4"/>
  </mergeCells>
  <pageMargins left="0.25" right="0.25" top="0.75" bottom="0.75" header="0.3" footer="0.3"/>
  <pageSetup paperSize="9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3"/>
  <sheetViews>
    <sheetView zoomScale="90" zoomScaleNormal="90" workbookViewId="0">
      <pane xSplit="2" ySplit="3" topLeftCell="C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ColWidth="10.7109375" defaultRowHeight="12" customHeight="1" outlineLevelRow="1" x14ac:dyDescent="0.25"/>
  <cols>
    <col min="1" max="1" width="5.7109375" style="1" customWidth="1"/>
    <col min="2" max="2" width="100.7109375" style="1" customWidth="1"/>
    <col min="3" max="3" width="10.7109375" style="1" customWidth="1"/>
    <col min="4" max="16384" width="10.7109375" style="1"/>
  </cols>
  <sheetData>
    <row r="1" spans="1:6" ht="24.95" customHeight="1" x14ac:dyDescent="0.25">
      <c r="A1" s="39" t="s">
        <v>92</v>
      </c>
      <c r="B1" s="39"/>
      <c r="C1" s="39"/>
      <c r="D1" s="39"/>
    </row>
    <row r="2" spans="1:6" ht="15" customHeight="1" x14ac:dyDescent="0.25">
      <c r="A2" s="39"/>
      <c r="B2" s="21"/>
      <c r="C2" s="22" t="s">
        <v>93</v>
      </c>
    </row>
    <row r="3" spans="1:6" ht="15" customHeight="1" x14ac:dyDescent="0.25">
      <c r="A3" s="39"/>
      <c r="B3" s="21"/>
      <c r="C3" s="40" t="s">
        <v>94</v>
      </c>
      <c r="D3" s="40"/>
    </row>
    <row r="4" spans="1:6" ht="30" customHeight="1" x14ac:dyDescent="0.25">
      <c r="A4" s="41" t="s">
        <v>92</v>
      </c>
      <c r="B4" s="42"/>
      <c r="C4" s="23">
        <v>41.47</v>
      </c>
      <c r="D4" s="23">
        <v>34.979999999999997</v>
      </c>
      <c r="E4" s="24">
        <v>40.33</v>
      </c>
      <c r="F4" s="24">
        <v>23.78</v>
      </c>
    </row>
    <row r="5" spans="1:6" ht="30" customHeight="1" outlineLevel="1" x14ac:dyDescent="0.25">
      <c r="A5" s="25">
        <v>1</v>
      </c>
      <c r="B5" s="26" t="s">
        <v>95</v>
      </c>
      <c r="C5" s="27">
        <f>SUM(C6:C17)</f>
        <v>7.96</v>
      </c>
      <c r="D5" s="27">
        <f>SUM(D6:D17)</f>
        <v>7.96</v>
      </c>
      <c r="E5" s="11">
        <f>SUM(E6:E17)</f>
        <v>7.96</v>
      </c>
      <c r="F5" s="11">
        <f>SUM(F6:F17)</f>
        <v>6.8500000000000005</v>
      </c>
    </row>
    <row r="6" spans="1:6" ht="15" customHeight="1" outlineLevel="1" x14ac:dyDescent="0.25">
      <c r="A6" s="28" t="s">
        <v>96</v>
      </c>
      <c r="B6" s="29" t="s">
        <v>12</v>
      </c>
      <c r="C6" s="12">
        <f>0.15+0.15+0.15+0.1+0.3</f>
        <v>0.84999999999999987</v>
      </c>
      <c r="D6" s="12">
        <f>0.15+0.15+0.15+0.1+0.3</f>
        <v>0.84999999999999987</v>
      </c>
      <c r="E6" s="9">
        <f>0.15+0.15+0.15+0.1+0.3</f>
        <v>0.84999999999999987</v>
      </c>
      <c r="F6" s="9">
        <f>0.15+0.15+0.15+0.1+0.3</f>
        <v>0.84999999999999987</v>
      </c>
    </row>
    <row r="7" spans="1:6" ht="15" customHeight="1" outlineLevel="1" x14ac:dyDescent="0.25">
      <c r="A7" s="28" t="s">
        <v>97</v>
      </c>
      <c r="B7" s="29" t="s">
        <v>13</v>
      </c>
      <c r="C7" s="12">
        <f>0.27+0.2+0.21</f>
        <v>0.68</v>
      </c>
      <c r="D7" s="12">
        <f>0.27+0.2+0.21</f>
        <v>0.68</v>
      </c>
      <c r="E7" s="9">
        <f>0.27+0.2+0.21</f>
        <v>0.68</v>
      </c>
      <c r="F7" s="12">
        <v>0</v>
      </c>
    </row>
    <row r="8" spans="1:6" ht="15" customHeight="1" outlineLevel="1" x14ac:dyDescent="0.25">
      <c r="A8" s="28" t="s">
        <v>98</v>
      </c>
      <c r="B8" s="29" t="s">
        <v>14</v>
      </c>
      <c r="C8" s="12">
        <f>0.3+0.15+0.3+0.24</f>
        <v>0.99</v>
      </c>
      <c r="D8" s="12">
        <f>0.3+0.15+0.3+0.24</f>
        <v>0.99</v>
      </c>
      <c r="E8" s="9">
        <f>0.3+0.15+0.3+0.24</f>
        <v>0.99</v>
      </c>
      <c r="F8" s="9">
        <f>0.3+0.15+0.3+0.24</f>
        <v>0.99</v>
      </c>
    </row>
    <row r="9" spans="1:6" ht="15" customHeight="1" outlineLevel="1" x14ac:dyDescent="0.25">
      <c r="A9" s="28" t="s">
        <v>99</v>
      </c>
      <c r="B9" s="29" t="s">
        <v>15</v>
      </c>
      <c r="C9" s="12">
        <f>0.12+0.12+0.2</f>
        <v>0.44</v>
      </c>
      <c r="D9" s="12">
        <f>0.12+0.12+0.2</f>
        <v>0.44</v>
      </c>
      <c r="E9" s="9">
        <f>0.12+0.12+0.2</f>
        <v>0.44</v>
      </c>
      <c r="F9" s="9">
        <f>0.12+0.12+0.2</f>
        <v>0.44</v>
      </c>
    </row>
    <row r="10" spans="1:6" ht="15" customHeight="1" outlineLevel="1" x14ac:dyDescent="0.25">
      <c r="A10" s="28" t="s">
        <v>100</v>
      </c>
      <c r="B10" s="29" t="s">
        <v>16</v>
      </c>
      <c r="C10" s="12">
        <f>0.1+0.1+0.23</f>
        <v>0.43000000000000005</v>
      </c>
      <c r="D10" s="12">
        <f>0.1+0.1+0.23</f>
        <v>0.43000000000000005</v>
      </c>
      <c r="E10" s="9">
        <f>0.1+0.1+0.23</f>
        <v>0.43000000000000005</v>
      </c>
      <c r="F10" s="12">
        <v>0</v>
      </c>
    </row>
    <row r="11" spans="1:6" ht="15" customHeight="1" outlineLevel="1" x14ac:dyDescent="0.25">
      <c r="A11" s="28" t="s">
        <v>101</v>
      </c>
      <c r="B11" s="29" t="s">
        <v>17</v>
      </c>
      <c r="C11" s="12">
        <f>0.15+0.1+0.12+0.23+0.5+0.32</f>
        <v>1.4200000000000002</v>
      </c>
      <c r="D11" s="12">
        <f>0.15+0.1+0.12+0.23+0.5+0.32</f>
        <v>1.4200000000000002</v>
      </c>
      <c r="E11" s="9">
        <f>0.15+0.1+0.12+0.23+0.5+0.32</f>
        <v>1.4200000000000002</v>
      </c>
      <c r="F11" s="9">
        <f>0.15+0.1+0.12+0.23+0.5+0.32</f>
        <v>1.4200000000000002</v>
      </c>
    </row>
    <row r="12" spans="1:6" ht="15" customHeight="1" outlineLevel="1" x14ac:dyDescent="0.25">
      <c r="A12" s="28" t="s">
        <v>102</v>
      </c>
      <c r="B12" s="29" t="s">
        <v>18</v>
      </c>
      <c r="C12" s="12">
        <f>0.1+0.1+0.27</f>
        <v>0.47000000000000003</v>
      </c>
      <c r="D12" s="12">
        <f>0.1+0.1+0.27</f>
        <v>0.47000000000000003</v>
      </c>
      <c r="E12" s="9">
        <f>0.1+0.1+0.27</f>
        <v>0.47000000000000003</v>
      </c>
      <c r="F12" s="9">
        <f>0.1+0.1+0.27</f>
        <v>0.47000000000000003</v>
      </c>
    </row>
    <row r="13" spans="1:6" ht="15" customHeight="1" outlineLevel="1" x14ac:dyDescent="0.25">
      <c r="A13" s="28" t="s">
        <v>103</v>
      </c>
      <c r="B13" s="29" t="s">
        <v>19</v>
      </c>
      <c r="C13" s="12">
        <f>0.15+0.05+0.1+0.2+0.16+0.5</f>
        <v>1.1600000000000001</v>
      </c>
      <c r="D13" s="12">
        <f>0.15+0.05+0.1+0.2+0.16+0.5</f>
        <v>1.1600000000000001</v>
      </c>
      <c r="E13" s="9">
        <f>0.15+0.05+0.1+0.2+0.16+0.5</f>
        <v>1.1600000000000001</v>
      </c>
      <c r="F13" s="9">
        <f>0.15+0.05+0.1+0.2+0.16+0.5</f>
        <v>1.1600000000000001</v>
      </c>
    </row>
    <row r="14" spans="1:6" ht="15" customHeight="1" outlineLevel="1" x14ac:dyDescent="0.25">
      <c r="A14" s="28" t="s">
        <v>104</v>
      </c>
      <c r="B14" s="29" t="s">
        <v>20</v>
      </c>
      <c r="C14" s="12">
        <f>0.16+0.05+0.1</f>
        <v>0.31000000000000005</v>
      </c>
      <c r="D14" s="12">
        <f>0.16+0.05+0.1</f>
        <v>0.31000000000000005</v>
      </c>
      <c r="E14" s="9">
        <f>0.16+0.05+0.1</f>
        <v>0.31000000000000005</v>
      </c>
      <c r="F14" s="9">
        <f>0.16+0.05+0.1</f>
        <v>0.31000000000000005</v>
      </c>
    </row>
    <row r="15" spans="1:6" ht="15" customHeight="1" outlineLevel="1" x14ac:dyDescent="0.25">
      <c r="A15" s="28" t="s">
        <v>105</v>
      </c>
      <c r="B15" s="29" t="s">
        <v>21</v>
      </c>
      <c r="C15" s="12">
        <v>0.5</v>
      </c>
      <c r="D15" s="12">
        <v>0.5</v>
      </c>
      <c r="E15" s="9">
        <v>0.5</v>
      </c>
      <c r="F15" s="9">
        <v>0.5</v>
      </c>
    </row>
    <row r="16" spans="1:6" ht="15" customHeight="1" outlineLevel="1" x14ac:dyDescent="0.25">
      <c r="A16" s="28" t="s">
        <v>106</v>
      </c>
      <c r="B16" s="29" t="s">
        <v>22</v>
      </c>
      <c r="C16" s="12">
        <f>0.1+0.16</f>
        <v>0.26</v>
      </c>
      <c r="D16" s="12">
        <f>0.1+0.16</f>
        <v>0.26</v>
      </c>
      <c r="E16" s="9">
        <f>0.1+0.16</f>
        <v>0.26</v>
      </c>
      <c r="F16" s="9">
        <f>0.1+0.16</f>
        <v>0.26</v>
      </c>
    </row>
    <row r="17" spans="1:6" ht="15" customHeight="1" outlineLevel="1" x14ac:dyDescent="0.25">
      <c r="A17" s="28" t="s">
        <v>107</v>
      </c>
      <c r="B17" s="29" t="s">
        <v>23</v>
      </c>
      <c r="C17" s="12">
        <f>0.1+0.35</f>
        <v>0.44999999999999996</v>
      </c>
      <c r="D17" s="12">
        <f>0.1+0.35</f>
        <v>0.44999999999999996</v>
      </c>
      <c r="E17" s="9">
        <f>0.1+0.35</f>
        <v>0.44999999999999996</v>
      </c>
      <c r="F17" s="9">
        <f>0.1+0.35</f>
        <v>0.44999999999999996</v>
      </c>
    </row>
    <row r="18" spans="1:6" ht="30" customHeight="1" outlineLevel="1" x14ac:dyDescent="0.25">
      <c r="A18" s="25">
        <v>2</v>
      </c>
      <c r="B18" s="26" t="s">
        <v>108</v>
      </c>
      <c r="C18" s="27">
        <f>SUM(C19:C26)</f>
        <v>24.16</v>
      </c>
      <c r="D18" s="27">
        <f>SUM(D19:D26)</f>
        <v>17.670000000000002</v>
      </c>
      <c r="E18" s="27">
        <f>SUM(E19:E27)</f>
        <v>23.020000000000003</v>
      </c>
      <c r="F18" s="27">
        <f>SUM(F19:F27)</f>
        <v>7.5</v>
      </c>
    </row>
    <row r="19" spans="1:6" ht="15" customHeight="1" outlineLevel="1" x14ac:dyDescent="0.25">
      <c r="A19" s="28" t="s">
        <v>109</v>
      </c>
      <c r="B19" s="29" t="s">
        <v>24</v>
      </c>
      <c r="C19" s="12">
        <f>0.38+1.59+1.49+1.2</f>
        <v>4.66</v>
      </c>
      <c r="D19" s="12">
        <v>0</v>
      </c>
      <c r="E19" s="9">
        <f>0.38+1.59+1.49+1.2</f>
        <v>4.66</v>
      </c>
      <c r="F19" s="12">
        <v>0</v>
      </c>
    </row>
    <row r="20" spans="1:6" ht="15" customHeight="1" outlineLevel="1" x14ac:dyDescent="0.25">
      <c r="A20" s="28" t="s">
        <v>110</v>
      </c>
      <c r="B20" s="29" t="s">
        <v>25</v>
      </c>
      <c r="C20" s="12">
        <f>0.27+0.27+0.39+0.34+0.34+0.33</f>
        <v>1.9400000000000002</v>
      </c>
      <c r="D20" s="12">
        <f>0.27+0.27+0.39+0.34+0.34+0.33</f>
        <v>1.9400000000000002</v>
      </c>
      <c r="E20" s="9">
        <f>0.27+0.27+0.39+0.34+0.34+0.33</f>
        <v>1.9400000000000002</v>
      </c>
      <c r="F20" s="9">
        <f>0.34+0.33</f>
        <v>0.67</v>
      </c>
    </row>
    <row r="21" spans="1:6" ht="15" customHeight="1" outlineLevel="1" x14ac:dyDescent="0.25">
      <c r="A21" s="28" t="s">
        <v>111</v>
      </c>
      <c r="B21" s="29" t="s">
        <v>26</v>
      </c>
      <c r="C21" s="12">
        <v>0.2</v>
      </c>
      <c r="D21" s="12">
        <v>0.2</v>
      </c>
      <c r="E21" s="9">
        <v>0.2</v>
      </c>
      <c r="F21" s="9">
        <v>0.2</v>
      </c>
    </row>
    <row r="22" spans="1:6" ht="15" customHeight="1" outlineLevel="1" x14ac:dyDescent="0.25">
      <c r="A22" s="28" t="s">
        <v>112</v>
      </c>
      <c r="B22" s="29" t="s">
        <v>27</v>
      </c>
      <c r="C22" s="12">
        <f>0.48+0.55+0.34+0.31+0.68+0.51+0.38+0.38</f>
        <v>3.63</v>
      </c>
      <c r="D22" s="12">
        <f>0.48+0.55+0.34+0.31+0.68+0.51+0.38+0.38</f>
        <v>3.63</v>
      </c>
      <c r="E22" s="9">
        <f>0.48+0.55+0.34+0.31+0.68+0.51+0.38+0.38</f>
        <v>3.63</v>
      </c>
      <c r="F22" s="9">
        <f>0.48+0.55+0.34+0.31+0.68+0.51+0.38+0.38</f>
        <v>3.63</v>
      </c>
    </row>
    <row r="23" spans="1:6" ht="15" customHeight="1" outlineLevel="1" x14ac:dyDescent="0.25">
      <c r="A23" s="28" t="s">
        <v>113</v>
      </c>
      <c r="B23" s="29" t="s">
        <v>28</v>
      </c>
      <c r="C23" s="12">
        <f>0.34+0.46+0.42+0.34</f>
        <v>1.56</v>
      </c>
      <c r="D23" s="12">
        <f>0.34+0.46+0.42+0.34</f>
        <v>1.56</v>
      </c>
      <c r="E23" s="9">
        <f>0.34+0.46+0.42+0.34</f>
        <v>1.56</v>
      </c>
      <c r="F23" s="9">
        <f>0.34+0.46+0.42+0.34</f>
        <v>1.56</v>
      </c>
    </row>
    <row r="24" spans="1:6" ht="15" customHeight="1" outlineLevel="1" x14ac:dyDescent="0.25">
      <c r="A24" s="28" t="s">
        <v>114</v>
      </c>
      <c r="B24" s="29" t="s">
        <v>29</v>
      </c>
      <c r="C24" s="12">
        <f>0.3+0.33+0.5+0.2+0.5</f>
        <v>1.8299999999999998</v>
      </c>
      <c r="D24" s="12">
        <v>0</v>
      </c>
      <c r="E24" s="12">
        <v>0</v>
      </c>
      <c r="F24" s="12">
        <v>0</v>
      </c>
    </row>
    <row r="25" spans="1:6" ht="15" customHeight="1" outlineLevel="1" x14ac:dyDescent="0.25">
      <c r="A25" s="28" t="s">
        <v>115</v>
      </c>
      <c r="B25" s="29" t="s">
        <v>30</v>
      </c>
      <c r="C25" s="12">
        <f>0.5+0.5+0.44+0.46+0.39</f>
        <v>2.29</v>
      </c>
      <c r="D25" s="12">
        <f>0.5+0.5+0.44+0.46+0.39</f>
        <v>2.29</v>
      </c>
      <c r="E25" s="9">
        <f>0.5+0.5+0.44+0.46+0.39</f>
        <v>2.29</v>
      </c>
      <c r="F25" s="9">
        <f>0.5+0.5+0.44</f>
        <v>1.44</v>
      </c>
    </row>
    <row r="26" spans="1:6" ht="15" customHeight="1" outlineLevel="1" x14ac:dyDescent="0.25">
      <c r="A26" s="28" t="s">
        <v>116</v>
      </c>
      <c r="B26" s="29" t="s">
        <v>31</v>
      </c>
      <c r="C26" s="12">
        <f>1.07+0.55+0.59+0.62+1.25+2.88+0.57+0.52</f>
        <v>8.0500000000000007</v>
      </c>
      <c r="D26" s="12">
        <f>1.07+0.55+0.59+0.62+1.25+2.88+0.57+0.52</f>
        <v>8.0500000000000007</v>
      </c>
      <c r="E26" s="9">
        <f>1.07+0.55+0.59+0.62+1.25+2.88+0.57+0.52</f>
        <v>8.0500000000000007</v>
      </c>
      <c r="F26" s="12">
        <v>0</v>
      </c>
    </row>
    <row r="27" spans="1:6" ht="15" customHeight="1" outlineLevel="1" x14ac:dyDescent="0.25">
      <c r="A27" s="28" t="s">
        <v>117</v>
      </c>
      <c r="B27" s="29" t="s">
        <v>32</v>
      </c>
      <c r="C27" s="12">
        <v>0</v>
      </c>
      <c r="D27" s="12">
        <v>0</v>
      </c>
      <c r="E27" s="9">
        <f>0.23+0.23+0.23</f>
        <v>0.69000000000000006</v>
      </c>
      <c r="F27" s="12">
        <v>0</v>
      </c>
    </row>
    <row r="28" spans="1:6" ht="30" customHeight="1" outlineLevel="1" x14ac:dyDescent="0.25">
      <c r="A28" s="19">
        <v>3</v>
      </c>
      <c r="B28" s="26" t="s">
        <v>118</v>
      </c>
      <c r="C28" s="27">
        <f>SUM(C29:C32)</f>
        <v>8.8499999999999979</v>
      </c>
      <c r="D28" s="27">
        <f>SUM(D29:D32)</f>
        <v>8.8899999999999988</v>
      </c>
      <c r="E28" s="27">
        <f>SUM(E29:E32)</f>
        <v>8.8899999999999988</v>
      </c>
      <c r="F28" s="27">
        <f>SUM(F29:F32)</f>
        <v>8.9499999999999975</v>
      </c>
    </row>
    <row r="29" spans="1:6" ht="15" customHeight="1" outlineLevel="1" x14ac:dyDescent="0.25">
      <c r="A29" s="28" t="s">
        <v>119</v>
      </c>
      <c r="B29" s="29" t="s">
        <v>33</v>
      </c>
      <c r="C29" s="12">
        <f>1.46+0.46+0.16+1.01+0.34</f>
        <v>3.4299999999999997</v>
      </c>
      <c r="D29" s="12">
        <f>1.5+0.5+0.2+1.01+0.38</f>
        <v>3.59</v>
      </c>
      <c r="E29" s="9">
        <f>1.5+0.5+0.2+1.01+0.38</f>
        <v>3.59</v>
      </c>
      <c r="F29" s="9">
        <f>1.5+0.5+0.2+1.01+0.38</f>
        <v>3.59</v>
      </c>
    </row>
    <row r="30" spans="1:6" ht="15" customHeight="1" outlineLevel="1" x14ac:dyDescent="0.25">
      <c r="A30" s="28" t="s">
        <v>120</v>
      </c>
      <c r="B30" s="29" t="s">
        <v>34</v>
      </c>
      <c r="C30" s="12">
        <f>0.69+0.6+0.42+0.54+0.48+0.7+0.34+0.59+0.43</f>
        <v>4.7899999999999991</v>
      </c>
      <c r="D30" s="12">
        <f>0.69+0.6+0.42+0.54+0.48+0.7+0.34+0.59+0.43</f>
        <v>4.7899999999999991</v>
      </c>
      <c r="E30" s="9">
        <f>0.69+0.6+0.42+0.54+0.48+0.7+0.34+0.59+0.43</f>
        <v>4.7899999999999991</v>
      </c>
      <c r="F30" s="9">
        <f>0.69+0.6+0.42+0.54+0.48+0.7+0.34+0.59+0.43</f>
        <v>4.7899999999999991</v>
      </c>
    </row>
    <row r="31" spans="1:6" ht="15" customHeight="1" outlineLevel="1" x14ac:dyDescent="0.25">
      <c r="A31" s="28" t="s">
        <v>121</v>
      </c>
      <c r="B31" s="29" t="s">
        <v>35</v>
      </c>
      <c r="C31" s="12">
        <v>0.2</v>
      </c>
      <c r="D31" s="12">
        <v>0.2</v>
      </c>
      <c r="E31" s="9">
        <v>0.2</v>
      </c>
      <c r="F31" s="9">
        <v>0.2</v>
      </c>
    </row>
    <row r="32" spans="1:6" ht="15" customHeight="1" outlineLevel="1" x14ac:dyDescent="0.25">
      <c r="A32" s="28" t="s">
        <v>122</v>
      </c>
      <c r="B32" s="29" t="s">
        <v>36</v>
      </c>
      <c r="C32" s="12">
        <f>0.09+0.16+0.18</f>
        <v>0.43</v>
      </c>
      <c r="D32" s="12">
        <f>0.05+0.12+0.14</f>
        <v>0.31</v>
      </c>
      <c r="E32" s="9">
        <f>0.05+0.12+0.14</f>
        <v>0.31</v>
      </c>
      <c r="F32" s="9">
        <f>0.07+0.14+0.16</f>
        <v>0.37</v>
      </c>
    </row>
    <row r="33" spans="1:6" ht="30" customHeight="1" outlineLevel="1" x14ac:dyDescent="0.25">
      <c r="A33" s="19">
        <v>4</v>
      </c>
      <c r="B33" s="26" t="s">
        <v>37</v>
      </c>
      <c r="C33" s="27">
        <v>0.5</v>
      </c>
      <c r="D33" s="27">
        <v>0.46</v>
      </c>
      <c r="E33" s="11">
        <v>0.46</v>
      </c>
      <c r="F33" s="11">
        <v>0.48</v>
      </c>
    </row>
  </sheetData>
  <autoFilter ref="A3:D3">
    <filterColumn colId="2" showButton="0"/>
  </autoFilter>
  <mergeCells count="4">
    <mergeCell ref="A1:D1"/>
    <mergeCell ref="A2:A3"/>
    <mergeCell ref="C3:D3"/>
    <mergeCell ref="A4:B4"/>
  </mergeCells>
  <pageMargins left="0.25" right="0.25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</vt:lpstr>
      <vt:lpstr>План ВНИИССОК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Куцевол Елена Евгеньевна</dc:creator>
  <cp:lastModifiedBy>ккк</cp:lastModifiedBy>
  <dcterms:created xsi:type="dcterms:W3CDTF">2024-02-22T07:10:10Z</dcterms:created>
  <dcterms:modified xsi:type="dcterms:W3CDTF">2024-02-26T13:29:23Z</dcterms:modified>
</cp:coreProperties>
</file>